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ribyl.MULIB\Desktop\Podklady k dodatku čp.15\Final ZL + dodatek\"/>
    </mc:Choice>
  </mc:AlternateContent>
  <bookViews>
    <workbookView xWindow="0" yWindow="0" windowWidth="28800" windowHeight="12435"/>
  </bookViews>
  <sheets>
    <sheet name="Lis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503" i="1" l="1"/>
  <c r="G496" i="1" l="1"/>
  <c r="G498" i="1" s="1"/>
  <c r="G488" i="1"/>
  <c r="G490" i="1" s="1"/>
  <c r="G478" i="1"/>
  <c r="G477" i="1"/>
  <c r="G476" i="1"/>
  <c r="G475" i="1"/>
  <c r="G471" i="1"/>
  <c r="G474" i="1"/>
  <c r="G473" i="1"/>
  <c r="G472" i="1"/>
  <c r="E470" i="1"/>
  <c r="E469" i="1" s="1"/>
  <c r="G469" i="1" s="1"/>
  <c r="E468" i="1"/>
  <c r="E467" i="1" s="1"/>
  <c r="G467" i="1" s="1"/>
  <c r="E466" i="1"/>
  <c r="E465" i="1" s="1"/>
  <c r="G465" i="1" s="1"/>
  <c r="E464" i="1"/>
  <c r="E463" i="1" s="1"/>
  <c r="G463" i="1" s="1"/>
  <c r="G459" i="1"/>
  <c r="G458" i="1"/>
  <c r="G457" i="1"/>
  <c r="G456" i="1"/>
  <c r="A456" i="1"/>
  <c r="G250" i="1"/>
  <c r="E338" i="1"/>
  <c r="E337" i="1" s="1"/>
  <c r="G337" i="1" s="1"/>
  <c r="G76" i="1"/>
  <c r="G78" i="1" s="1"/>
  <c r="A76" i="1"/>
  <c r="G67" i="1"/>
  <c r="G70" i="1" s="1"/>
  <c r="A67" i="1"/>
  <c r="G445" i="1"/>
  <c r="G447" i="1" s="1"/>
  <c r="G437" i="1"/>
  <c r="G436" i="1"/>
  <c r="G435" i="1"/>
  <c r="G434" i="1"/>
  <c r="G433" i="1"/>
  <c r="G425" i="1"/>
  <c r="G424" i="1"/>
  <c r="G423" i="1"/>
  <c r="E270" i="1"/>
  <c r="E265" i="1"/>
  <c r="G415" i="1"/>
  <c r="G417" i="1" s="1"/>
  <c r="G406" i="1"/>
  <c r="G408" i="1" s="1"/>
  <c r="G398" i="1"/>
  <c r="G400" i="1" s="1"/>
  <c r="A398" i="1"/>
  <c r="G390" i="1"/>
  <c r="G389" i="1"/>
  <c r="A389" i="1"/>
  <c r="A390" i="1" s="1"/>
  <c r="G388" i="1"/>
  <c r="G387" i="1"/>
  <c r="G386" i="1"/>
  <c r="G385" i="1"/>
  <c r="E384" i="1"/>
  <c r="E383" i="1" s="1"/>
  <c r="G383" i="1" s="1"/>
  <c r="G382" i="1"/>
  <c r="G381" i="1"/>
  <c r="G380" i="1"/>
  <c r="G379" i="1"/>
  <c r="G378" i="1"/>
  <c r="G377" i="1"/>
  <c r="G369" i="1"/>
  <c r="G368" i="1"/>
  <c r="G360" i="1"/>
  <c r="E358" i="1"/>
  <c r="E357" i="1" s="1"/>
  <c r="G357" i="1" s="1"/>
  <c r="G356" i="1"/>
  <c r="G355" i="1"/>
  <c r="G354" i="1"/>
  <c r="E353" i="1"/>
  <c r="E352" i="1" s="1"/>
  <c r="G352" i="1" s="1"/>
  <c r="E351" i="1"/>
  <c r="E350" i="1" s="1"/>
  <c r="G350" i="1" s="1"/>
  <c r="G359" i="1"/>
  <c r="E349" i="1"/>
  <c r="E348" i="1" s="1"/>
  <c r="G348" i="1" s="1"/>
  <c r="G339" i="1"/>
  <c r="G336" i="1"/>
  <c r="G335" i="1"/>
  <c r="G238" i="1"/>
  <c r="G240" i="1" s="1"/>
  <c r="A238" i="1"/>
  <c r="G251" i="1"/>
  <c r="G249" i="1"/>
  <c r="G248" i="1"/>
  <c r="G247" i="1"/>
  <c r="G246" i="1"/>
  <c r="G245" i="1"/>
  <c r="G244" i="1"/>
  <c r="G243" i="1"/>
  <c r="G242" i="1"/>
  <c r="A242" i="1"/>
  <c r="G272" i="1"/>
  <c r="G326" i="1"/>
  <c r="E324" i="1"/>
  <c r="E325" i="1"/>
  <c r="E322" i="1"/>
  <c r="E321" i="1"/>
  <c r="A320" i="1"/>
  <c r="E206" i="1"/>
  <c r="G206" i="1" s="1"/>
  <c r="G253" i="1" l="1"/>
  <c r="G255" i="1" s="1"/>
  <c r="G480" i="1"/>
  <c r="G482" i="1" s="1"/>
  <c r="G461" i="1"/>
  <c r="A457" i="1"/>
  <c r="G427" i="1"/>
  <c r="G439" i="1"/>
  <c r="G392" i="1"/>
  <c r="G371" i="1"/>
  <c r="G362" i="1"/>
  <c r="G341" i="1"/>
  <c r="E320" i="1"/>
  <c r="G320" i="1" s="1"/>
  <c r="E323" i="1"/>
  <c r="G323" i="1" s="1"/>
  <c r="A458" i="1" l="1"/>
  <c r="A459" i="1" s="1"/>
  <c r="A465" i="1" s="1"/>
  <c r="A467" i="1" s="1"/>
  <c r="G328" i="1"/>
  <c r="A469" i="1" l="1"/>
  <c r="G308" i="1" l="1"/>
  <c r="G307" i="1"/>
  <c r="G299" i="1"/>
  <c r="G301" i="1" s="1"/>
  <c r="G288" i="1"/>
  <c r="G289" i="1"/>
  <c r="G286" i="1"/>
  <c r="G271" i="1"/>
  <c r="G267" i="1"/>
  <c r="G266" i="1"/>
  <c r="E268" i="1"/>
  <c r="E269" i="1" s="1"/>
  <c r="G269" i="1" s="1"/>
  <c r="G284" i="1"/>
  <c r="G282" i="1"/>
  <c r="G291" i="1" l="1"/>
  <c r="G310" i="1"/>
  <c r="E264" i="1" l="1"/>
  <c r="A263" i="1"/>
  <c r="E59" i="1"/>
  <c r="E58" i="1" s="1"/>
  <c r="G58" i="1" s="1"/>
  <c r="G61" i="1" s="1"/>
  <c r="A58" i="1"/>
  <c r="E220" i="1"/>
  <c r="G220" i="1" s="1"/>
  <c r="G219" i="1"/>
  <c r="E218" i="1"/>
  <c r="G218" i="1" s="1"/>
  <c r="G217" i="1"/>
  <c r="G216" i="1"/>
  <c r="G215" i="1"/>
  <c r="G214" i="1"/>
  <c r="E205" i="1"/>
  <c r="E204" i="1" s="1"/>
  <c r="G204" i="1" s="1"/>
  <c r="G203" i="1"/>
  <c r="G208" i="1"/>
  <c r="E202" i="1"/>
  <c r="E201" i="1" s="1"/>
  <c r="G201" i="1" s="1"/>
  <c r="G200" i="1"/>
  <c r="E199" i="1"/>
  <c r="E198" i="1" s="1"/>
  <c r="G198" i="1" s="1"/>
  <c r="E196" i="1"/>
  <c r="G196" i="1" s="1"/>
  <c r="G149" i="1"/>
  <c r="E146" i="1"/>
  <c r="G146" i="1" s="1"/>
  <c r="E145" i="1"/>
  <c r="E144" i="1" s="1"/>
  <c r="G144" i="1" s="1"/>
  <c r="G148" i="1"/>
  <c r="G147" i="1"/>
  <c r="G49" i="1"/>
  <c r="G51" i="1" s="1"/>
  <c r="E195" i="1"/>
  <c r="E194" i="1" s="1"/>
  <c r="G194" i="1" s="1"/>
  <c r="A194" i="1"/>
  <c r="A196" i="1" s="1"/>
  <c r="E263" i="1" l="1"/>
  <c r="G263" i="1" s="1"/>
  <c r="G276" i="1" s="1"/>
  <c r="G222" i="1"/>
  <c r="A198" i="1"/>
  <c r="A200" i="1" s="1"/>
  <c r="G210" i="1"/>
  <c r="G224" i="1" s="1"/>
  <c r="E141" i="1"/>
  <c r="E140" i="1" s="1"/>
  <c r="G140" i="1" s="1"/>
  <c r="E143" i="1"/>
  <c r="E142" i="1" s="1"/>
  <c r="G142" i="1" s="1"/>
  <c r="A142" i="1"/>
  <c r="E129" i="1"/>
  <c r="E128" i="1" s="1"/>
  <c r="G128" i="1" s="1"/>
  <c r="E127" i="1"/>
  <c r="E126" i="1" s="1"/>
  <c r="G126" i="1" s="1"/>
  <c r="E139" i="1"/>
  <c r="E138" i="1" s="1"/>
  <c r="G138" i="1" s="1"/>
  <c r="E137" i="1"/>
  <c r="E136" i="1" s="1"/>
  <c r="G136" i="1" s="1"/>
  <c r="E135" i="1"/>
  <c r="E134" i="1" s="1"/>
  <c r="G134" i="1" s="1"/>
  <c r="E133" i="1"/>
  <c r="E132" i="1" s="1"/>
  <c r="G132" i="1" s="1"/>
  <c r="E131" i="1"/>
  <c r="E130" i="1" s="1"/>
  <c r="G130" i="1" s="1"/>
  <c r="E125" i="1"/>
  <c r="E124" i="1" s="1"/>
  <c r="G124" i="1" s="1"/>
  <c r="E120" i="1"/>
  <c r="E119" i="1" s="1"/>
  <c r="G119" i="1" s="1"/>
  <c r="A119" i="1"/>
  <c r="E117" i="1"/>
  <c r="G117" i="1" s="1"/>
  <c r="G116" i="1"/>
  <c r="A116" i="1"/>
  <c r="A117" i="1" s="1"/>
  <c r="G115" i="1"/>
  <c r="E92" i="1"/>
  <c r="E91" i="1" s="1"/>
  <c r="G89" i="1"/>
  <c r="E18" i="1"/>
  <c r="E88" i="1"/>
  <c r="E87" i="1" s="1"/>
  <c r="A91" i="1"/>
  <c r="A93" i="1" s="1"/>
  <c r="A201" i="1" l="1"/>
  <c r="A146" i="1"/>
  <c r="A121" i="1"/>
  <c r="A122" i="1" s="1"/>
  <c r="A123" i="1" s="1"/>
  <c r="E121" i="1"/>
  <c r="G87" i="1"/>
  <c r="G91" i="1"/>
  <c r="E93" i="1"/>
  <c r="A94" i="1"/>
  <c r="A95" i="1" s="1"/>
  <c r="G41" i="1"/>
  <c r="G43" i="1" s="1"/>
  <c r="A41" i="1"/>
  <c r="E32" i="1"/>
  <c r="E31" i="1" s="1"/>
  <c r="G31" i="1" s="1"/>
  <c r="E30" i="1"/>
  <c r="E29" i="1" s="1"/>
  <c r="G29" i="1" s="1"/>
  <c r="A29" i="1"/>
  <c r="A31" i="1" s="1"/>
  <c r="E17" i="1"/>
  <c r="E19" i="1" s="1"/>
  <c r="E20" i="1" s="1"/>
  <c r="G20" i="1" s="1"/>
  <c r="E16" i="1"/>
  <c r="E15" i="1"/>
  <c r="A14" i="1"/>
  <c r="A17" i="1" s="1"/>
  <c r="A19" i="1" s="1"/>
  <c r="A203" i="1" l="1"/>
  <c r="A147" i="1"/>
  <c r="A148" i="1" s="1"/>
  <c r="G34" i="1"/>
  <c r="E122" i="1"/>
  <c r="G122" i="1" s="1"/>
  <c r="E123" i="1"/>
  <c r="G123" i="1" s="1"/>
  <c r="G121" i="1"/>
  <c r="E14" i="1"/>
  <c r="G14" i="1" s="1"/>
  <c r="E94" i="1"/>
  <c r="G94" i="1" s="1"/>
  <c r="E95" i="1"/>
  <c r="G95" i="1" s="1"/>
  <c r="G93" i="1"/>
  <c r="G17" i="1"/>
  <c r="A20" i="1"/>
  <c r="A21" i="1" s="1"/>
  <c r="E21" i="1"/>
  <c r="G21" i="1" s="1"/>
  <c r="G19" i="1"/>
  <c r="G23" i="1" l="1"/>
  <c r="G502" i="1" s="1"/>
  <c r="G97" i="1"/>
  <c r="A204" i="1"/>
  <c r="A206" i="1" s="1"/>
  <c r="G152" i="1"/>
  <c r="A149" i="1"/>
  <c r="G505" i="1" l="1"/>
  <c r="A214" i="1"/>
  <c r="A215" i="1" l="1"/>
  <c r="A216" i="1" s="1"/>
  <c r="A217" i="1" l="1"/>
  <c r="A218" i="1" s="1"/>
  <c r="A219" i="1" l="1"/>
  <c r="A220" i="1" s="1"/>
</calcChain>
</file>

<file path=xl/sharedStrings.xml><?xml version="1.0" encoding="utf-8"?>
<sst xmlns="http://schemas.openxmlformats.org/spreadsheetml/2006/main" count="866" uniqueCount="458">
  <si>
    <t>Objednatel: Město Libáň</t>
  </si>
  <si>
    <t>Zhotovitel: PAMA Poděbrady s.r.o.</t>
  </si>
  <si>
    <t>MÉNĚPRÁCE</t>
  </si>
  <si>
    <t>962032231</t>
  </si>
  <si>
    <t>Bourání zdiva nadzákladového z cihel nebo tvárnic z cihel pálených nebo vápenopískových, na maltu vápennou nebo vápenocementovou, objemu přes 1 m3</t>
  </si>
  <si>
    <t>m3</t>
  </si>
  <si>
    <t>((13,1*6,5)/2)*0,3</t>
  </si>
  <si>
    <t>997013114</t>
  </si>
  <si>
    <t>Vnitrostaveništní doprava suti a vybouraných hmot vodorovně a svisle s použitím mechanizace pro budovy a haly</t>
  </si>
  <si>
    <t>t</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</si>
  <si>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</si>
  <si>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</si>
  <si>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</si>
  <si>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</si>
  <si>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997013831</t>
  </si>
  <si>
    <t>Poplatek za uložení stavebního odpadu na skládce (skládkovné) směsného</t>
  </si>
  <si>
    <t>(13,1*3,6)*0,3</t>
  </si>
  <si>
    <t>Celkem méněpráce bod č.1:</t>
  </si>
  <si>
    <t>Kč bez DPH</t>
  </si>
  <si>
    <t>311238650</t>
  </si>
  <si>
    <t>Zdivo nosné jednovrstvé z cihel děrovaných tepelně izolačních broušené, s integrovanou vnitřní izolací z hydrofobizované minerální vlny lepené celoplošně tenkovrstvou maltou, tl. zdiva 300 mm</t>
  </si>
  <si>
    <t>m2</t>
  </si>
  <si>
    <t>((13,1*6,5)/2)</t>
  </si>
  <si>
    <t>Omítka vápenocementová vnitřních ploch nanášená ručně dvouvrstvá, tloušťky jádrové omítky do 10 mm a tloušťky štuku do 3 mm štuková svislých konstrukcí stěn</t>
  </si>
  <si>
    <t>((13,1*6,5)/2)-((6*3)/2)</t>
  </si>
  <si>
    <t>3) Změna materíálu střešní krytiny</t>
  </si>
  <si>
    <t>Provedení střechy TiZN by naopak stavbu ještě prodražilo, jelikož navržená skladba pod plechovou krytinu by nevyhovovala a muselo by se přidat celoplošné bednění a speciální fólie pod TZ krytinu.</t>
  </si>
  <si>
    <t>764141431</t>
  </si>
  <si>
    <t>Krytina ze svitků nebo tabulí z titanzinkového předzvětralého plechu s úpravou u okapů, prostupů a výčnělků střechy a ostatních prvků</t>
  </si>
  <si>
    <t>Celkem méněpráce bod č.2:</t>
  </si>
  <si>
    <t>Celkem méněpráce bod č.3:</t>
  </si>
  <si>
    <t>VÍCEPRÁCE</t>
  </si>
  <si>
    <t>1) Otlučení omítek v 1.NP</t>
  </si>
  <si>
    <t>(4,17+4,17+4,55+4,55+0,5+0,5+0,5+0,5+4+2+2,94+4,058+2,5+1,95+4,388+1,1+6,023+3,5+1,9+0,8+1,9+3,195+3,195+4,65+4,65+6,55+6,55+2,9+2,9)*2,75</t>
  </si>
  <si>
    <t>Otlučení omítek vnitřních stěn v rozsahu do 100 %</t>
  </si>
  <si>
    <t>26,921*1,4</t>
  </si>
  <si>
    <t>Otlučení omítek vnitřních vápenných stropů do 100%</t>
  </si>
  <si>
    <t>131,9 ; PD</t>
  </si>
  <si>
    <t>(250,5*0,025*1,4)+(131,9*0,025*1,4)</t>
  </si>
  <si>
    <t>Celkem vícepráce bod č.1:</t>
  </si>
  <si>
    <t>2) Práce a statické úpravy pro zajištění kleneb a stropu nad 1.NP</t>
  </si>
  <si>
    <t>Popis:</t>
  </si>
  <si>
    <t>a)</t>
  </si>
  <si>
    <t>b)</t>
  </si>
  <si>
    <t xml:space="preserve">c) </t>
  </si>
  <si>
    <t>d)</t>
  </si>
  <si>
    <t>zpětný zásyp kleneb a stropů z lehčeného kameniva LIAPOR</t>
  </si>
  <si>
    <t>Provedení betonové desky z betonu C25/30 nad zbytkem stroupu z KARI sítí 6/150/150 uložené na zásypu z LIAPORU</t>
  </si>
  <si>
    <t>demontáž prkenných záklopů v 1.NP v chodbě a místnosti bývalého kadeřnictví pro kontrolu stávajících stropů</t>
  </si>
  <si>
    <t>provedení podpory ocelového nosníku pomocí ocelového sloupu vč. základové patky</t>
  </si>
  <si>
    <t>965083122</t>
  </si>
  <si>
    <t>Odstranění násypu podlah a mezi stropními trámy tl. do 200 mm, plochy přes 2 m2 - suť, hliněná mazanina, otruby</t>
  </si>
  <si>
    <t>Demontáž podlah bez polštářů z prken tl. do 32 mm</t>
  </si>
  <si>
    <t>965081213</t>
  </si>
  <si>
    <t>Bourání podlah z dlaždic</t>
  </si>
  <si>
    <t>155*0,2</t>
  </si>
  <si>
    <t>(155*0,2)*1,1</t>
  </si>
  <si>
    <t>Demontáž podbití stropů z prken hrubých bez omítky</t>
  </si>
  <si>
    <t>(7,1*2)+(6,15*6,75)</t>
  </si>
  <si>
    <t>317941121RT3</t>
  </si>
  <si>
    <t>((8*4,5)+(4*5))*1,15*0,0267</t>
  </si>
  <si>
    <t>Osazení ocelových válcovaných nosníků do č.12, vč. dodávky ocelových nosníků I 120 mm</t>
  </si>
  <si>
    <t>Osazení ocelových válcovaných nosníků č.22 a vyšší, vč. dodávky ocelových nosníků I 300 mm</t>
  </si>
  <si>
    <t>317941125RT4</t>
  </si>
  <si>
    <t>Montáž bednění z prken nad 10 m2, bez dodávky prken</t>
  </si>
  <si>
    <t>765799242R00</t>
  </si>
  <si>
    <t>13*3</t>
  </si>
  <si>
    <t>Stropy deskové ze železobetonu C 25/30, XC1</t>
  </si>
  <si>
    <t>15*13*0,1</t>
  </si>
  <si>
    <t>411321414R00</t>
  </si>
  <si>
    <t xml:space="preserve">Výztuž stropů svařovanou sítí </t>
  </si>
  <si>
    <t>411361921RT5</t>
  </si>
  <si>
    <t>((15*13)/6)*1,3*0,0182</t>
  </si>
  <si>
    <t>Bednění čel stropních desek, zřízení</t>
  </si>
  <si>
    <t>411351801R00</t>
  </si>
  <si>
    <t>(14+13+15+12)*0,3</t>
  </si>
  <si>
    <t>Bednění čel stropních desek, odstranění</t>
  </si>
  <si>
    <t>411351802R00</t>
  </si>
  <si>
    <t>((5,5+7)*4)*1,15*0,0542</t>
  </si>
  <si>
    <t>998011001</t>
  </si>
  <si>
    <t>Přesun hmot pro budovy občanské výstavby, bydlení, výrobu a služby s nosnou svislou konstrukcí zděnou z cihel, tvárnic nebo kamene vodorovná dopravní vzdálenost do 100 m pro budovy výšky do 6 m</t>
  </si>
  <si>
    <t>3,117+1,719+0,769+(19,5*2,3)</t>
  </si>
  <si>
    <t>155*0,168</t>
  </si>
  <si>
    <t>Celkem vícepráce bod č.2:</t>
  </si>
  <si>
    <t>1.NP</t>
  </si>
  <si>
    <t>40 mm</t>
  </si>
  <si>
    <t>cementový potěr</t>
  </si>
  <si>
    <t>3 mm</t>
  </si>
  <si>
    <t>asfaltová lepenka</t>
  </si>
  <si>
    <t>115 m2 skutečnost</t>
  </si>
  <si>
    <t>2.NP</t>
  </si>
  <si>
    <t>120-220 mm</t>
  </si>
  <si>
    <t>Násyp z LIAPORU</t>
  </si>
  <si>
    <t>50 - 100 mm</t>
  </si>
  <si>
    <t>Beton C25/30 vč. KARI sítě 6/150/150</t>
  </si>
  <si>
    <t>Samonivelační stěrka</t>
  </si>
  <si>
    <t>obsaženo ve VCP bod.č.2</t>
  </si>
  <si>
    <t>Vzhledem k provedení konstrukčního betonu bude nutné vyrovnat povrch pro pokládku PVC a keramické dlažby nivelační stěrkou</t>
  </si>
  <si>
    <t>není v rozpočtu vůbec obsaženo</t>
  </si>
  <si>
    <t>Tepelná izolace</t>
  </si>
  <si>
    <t>v rozpočtu ANO - výměry sedí</t>
  </si>
  <si>
    <t>3.NP</t>
  </si>
  <si>
    <t>není v rozpočtu ani PD - dle dohody doplněno - umístěno no asfaltovou lepenku</t>
  </si>
  <si>
    <t>5-15 mm</t>
  </si>
  <si>
    <t>PVC a Keramická dlažba</t>
  </si>
  <si>
    <t>obsaženo v rozpočtu - výměry sedí</t>
  </si>
  <si>
    <t>Skladba PDL2 je navržena následně:</t>
  </si>
  <si>
    <t>Skladba PDL5 je navržena následně:</t>
  </si>
  <si>
    <t>PVC a keramická dlažba</t>
  </si>
  <si>
    <t>samonivelační stěrka</t>
  </si>
  <si>
    <t>155 m2 skutečnost</t>
  </si>
  <si>
    <t>Skladba nově navržená:</t>
  </si>
  <si>
    <t xml:space="preserve">50 mm </t>
  </si>
  <si>
    <t>Betonová mazanina  KARI sítě</t>
  </si>
  <si>
    <t>v rozpočtu ANO - pol č. 42 - v rozpočtu o 33 m2 více</t>
  </si>
  <si>
    <t>v rozpočtu ANO - pol č. 43 - v rozpočtu o 33 m2 více</t>
  </si>
  <si>
    <t>1 mm</t>
  </si>
  <si>
    <t>PE Fólie</t>
  </si>
  <si>
    <t>80 mm</t>
  </si>
  <si>
    <t>Kročejová izolace</t>
  </si>
  <si>
    <t>v rozpočtu ANO - pol č. 79 a 80 - v rozpočtu o 33 m2 více</t>
  </si>
  <si>
    <t>v rozpočtu ANO - pol č. 70 a 71 - v rozpočtu o 33 m2 více</t>
  </si>
  <si>
    <t>3) Konstrukce skladeb podlah - 1.NP až 3.NP</t>
  </si>
  <si>
    <t>Podlahy - vícepráce</t>
  </si>
  <si>
    <t>632451456</t>
  </si>
  <si>
    <t>Potěr pískocementový běžný tl. přes 40 do 50 mm tř. C 25</t>
  </si>
  <si>
    <t>115+115</t>
  </si>
  <si>
    <t>Vložky do dilatačních spár z polystyrénových desek tl 20 mm</t>
  </si>
  <si>
    <t>4) Provedení menšího množství dilatačních spár</t>
  </si>
  <si>
    <t>131203101</t>
  </si>
  <si>
    <t>Hloubení zapažených i nezapažených jam a rýh ručním nebo pneumatickým nářadím s urovnáním dna do předepsaného profilu a spádu v horninách tř. 3 soudržných</t>
  </si>
  <si>
    <t>162201102</t>
  </si>
  <si>
    <t>Vodorovné přemístění výkopku nebo sypaniny po suchu na obvyklém dopravním prostředku, bez naložení výkopku, avšak se složením bez rozhrnutí z horniny tř. 1 až 4 na vzdálenost přes 20 do 50 m</t>
  </si>
  <si>
    <t>167101101</t>
  </si>
  <si>
    <t>Nakládání, skládání a překládání neulehlého výkopku nebo sypaniny nakládání, množství do 100 m3, z hornin tř. 1 až 4</t>
  </si>
  <si>
    <t>174101101</t>
  </si>
  <si>
    <t>Zásyp sypaninou z jakékoliv horniny s uložením výkopku ve vrstvách se zhutněním jam, šachet, rýh nebo kolem objektů v těchto vykopávkách</t>
  </si>
  <si>
    <t>0,6*0,6*0,8</t>
  </si>
  <si>
    <t>Beton základových patek prostý C 16/20</t>
  </si>
  <si>
    <t>275313611R00</t>
  </si>
  <si>
    <t>347016131R00</t>
  </si>
  <si>
    <t>Předstěna SDK,tl.115mm,oc.kce CW,1xRB 12,5mm, bez izol</t>
  </si>
  <si>
    <t>711111001RZ1</t>
  </si>
  <si>
    <t>Izolace proti vlhkosti vodor. nátěr ALP za studena, 1x nátěr - včetně dodávky penetračního laku ALP</t>
  </si>
  <si>
    <t>Izolace proti vlhk. vodorovná pásy přitavením, 1 vrstva - včetně dod. Glastek 40 special mineral</t>
  </si>
  <si>
    <t>přesahy + vytažení na stěny; 115*1,25</t>
  </si>
  <si>
    <t>713121111</t>
  </si>
  <si>
    <t>Montáž tepelné izolace podlah rohožemi, pásy, deskami, dílci, bloky (izolační materiál ve specifikaci) kladenými volně jednovrstvá</t>
  </si>
  <si>
    <t>Deska izolační stabilizov. EPS 100  1000 x 500 mm</t>
  </si>
  <si>
    <t>28375704R</t>
  </si>
  <si>
    <t>50 mm</t>
  </si>
  <si>
    <t>115*1,05*0,05</t>
  </si>
  <si>
    <t>632441111</t>
  </si>
  <si>
    <t>Potěr anhydritový samonivelační ze suchých směsí tlouštky od 10 do 20 mm</t>
  </si>
  <si>
    <t>Celkem podlahy vícepráce</t>
  </si>
  <si>
    <t>Podlahy - méněpráce</t>
  </si>
  <si>
    <t>713191132</t>
  </si>
  <si>
    <t>Montáž tepelné izolace stavebních konstrukcí - doplňky a konstrukční součásti podlah, stropů vrchem nebo střech překrytím fólií separační z PE</t>
  </si>
  <si>
    <t>283231500</t>
  </si>
  <si>
    <t>fólie separační PE bal. 100 m2</t>
  </si>
  <si>
    <t>115*1,1</t>
  </si>
  <si>
    <t>631362021</t>
  </si>
  <si>
    <t>Výztuž mazanin ze svařovaných sítí z drátů typu KARI</t>
  </si>
  <si>
    <t>283722030</t>
  </si>
  <si>
    <t>deska polystyrénová EPS 100 kašírovaná asfaltovým pásem V 60 S 35 3000x1000x80 mm</t>
  </si>
  <si>
    <t>Celkem vícepráce bod č.3:</t>
  </si>
  <si>
    <t>Položka ze základního rozpočtu</t>
  </si>
  <si>
    <t>Méně práce celkem:</t>
  </si>
  <si>
    <t>Vícepráce celkem:</t>
  </si>
  <si>
    <t>Rozdíl:</t>
  </si>
  <si>
    <t>5) Neprovedení omítek stropů v bývalé místnosti kadeřnictví a v chodbě v 1.NP</t>
  </si>
  <si>
    <t>611321143</t>
  </si>
  <si>
    <t>Omítka vápenocementová vnitřních ploch nanášená ručně dvouvrstvá, tloušťky jádrové omítky do 10 mm a tloušťky štuku do 3 mm štuková vodorovných konstrukcí kleneb nebo skořepin</t>
  </si>
  <si>
    <t>Celkem méněpráce bod č.4:</t>
  </si>
  <si>
    <t>Celkem méněpráce bod č.5:</t>
  </si>
  <si>
    <t>Celkem vícepráce bod č.5:</t>
  </si>
  <si>
    <t>Podhledy SDK, kovová.kce CD. 1x deska RB 12,5 mm</t>
  </si>
  <si>
    <t>416021121R00</t>
  </si>
  <si>
    <t>Nová položka RTS 21/II</t>
  </si>
  <si>
    <t>631591115R00</t>
  </si>
  <si>
    <t>Násyp pod podlahy z keramzitu</t>
  </si>
  <si>
    <t>632411106RT2</t>
  </si>
  <si>
    <t>R</t>
  </si>
  <si>
    <t>763111336</t>
  </si>
  <si>
    <t>Příčka ze sádrokartonových desek s nosnou konstrukcí z jednoduchých ocelových profilů UW, CW jednoduše opláštěná, příčka tl. 150 mm, s tepelnou izolací</t>
  </si>
  <si>
    <t>763111348</t>
  </si>
  <si>
    <t>Příčka ze sádrokartonových desek s nosnou konstrukcí z jednoduchých ocelových profilů UW, CW jednoduše opláštěná, příčka tl. 250 mm, s tepelnou izolací</t>
  </si>
  <si>
    <t>Izolace tepelné stropů rovných spodem, drátem</t>
  </si>
  <si>
    <t>713111121RT1</t>
  </si>
  <si>
    <t>Deska z minerální plsti ORSIK tl. 1200x625x80 mm</t>
  </si>
  <si>
    <t>63151373.AR</t>
  </si>
  <si>
    <t>55,72*1,15</t>
  </si>
  <si>
    <t>Provedení ochrany dřevěných trámů proti plísním</t>
  </si>
  <si>
    <t>kpl</t>
  </si>
  <si>
    <t>R-položka</t>
  </si>
  <si>
    <t>skutečnost celkem 92 m2 (92 - 80 = 12)</t>
  </si>
  <si>
    <t>skutečnost celkem 201 m2 (201 - 60 = 151)</t>
  </si>
  <si>
    <t>Příplatek za opláštění ostění střešního okna</t>
  </si>
  <si>
    <t>kus</t>
  </si>
  <si>
    <t>347016121R00</t>
  </si>
  <si>
    <t>Montáž tepelné izolace stěn rohožemi, pásy, deskami, dílci, bloky vně objektu</t>
  </si>
  <si>
    <t>713131135</t>
  </si>
  <si>
    <t>ks</t>
  </si>
  <si>
    <t>Celkem vícepráce bod č.6:</t>
  </si>
  <si>
    <t>Celkem vícepráce bod č.7:</t>
  </si>
  <si>
    <t>Celkem vícepráce bod č.8:</t>
  </si>
  <si>
    <t xml:space="preserve">Navýšení ceny za rozdělení členitosti oken </t>
  </si>
  <si>
    <t>D+M Střešního nezatepleného výlezu do plechové krytiny</t>
  </si>
  <si>
    <t>D+M zatepleného půdního výlezu EI30 do SDK podhledu vč. tesařské výměny</t>
  </si>
  <si>
    <t>Celkem vícepráce bod č.9:</t>
  </si>
  <si>
    <t>Celkový přehled více a méně prací k 29.11.2021</t>
  </si>
  <si>
    <t>735-007</t>
  </si>
  <si>
    <t>ČERPADLO S EL. REGUL. OTÁČEK, ALPHA 2 25-60</t>
  </si>
  <si>
    <t>Sociální byty Libáň II. Nám. Svobody č.p. 15 - Soupis více a méně prací pro dodatek č.1</t>
  </si>
  <si>
    <t>Neprovedeno ze stejného důvodu jako bod č.1, místo zdi a omítky bude provedena SDK předstěna</t>
  </si>
  <si>
    <t xml:space="preserve">V projektové dokumentaci je navržena krytina z PZ plechu, v rozpočtu je však položka pro krytinu z TiZN, bylo rozhodnuto provedení krytiny z Blachotrapez Retro panel, jejíž cena je úspornější. </t>
  </si>
  <si>
    <t>Jelikož musel být demontován prkenný podhled ve vstupní chodbě v 1.NP a v místnosti bývalého kadeřnictví, nebudou prováděny omítky stropů, ale místo toho SDK podhledy</t>
  </si>
  <si>
    <t>Samonivelační stěrka, ruč.zpracování tl.8 mm</t>
  </si>
  <si>
    <t>6- 8 mm</t>
  </si>
  <si>
    <t>1 -2 mm</t>
  </si>
  <si>
    <t>4) Obložení a renovace schodů</t>
  </si>
  <si>
    <t>cementový potěr (podkladní beton)</t>
  </si>
  <si>
    <t>713121118RU1</t>
  </si>
  <si>
    <t>Montáž dilatačního pásku podél stěn</t>
  </si>
  <si>
    <t xml:space="preserve"> na žádost investora byla ještě dodána teplená izolace</t>
  </si>
  <si>
    <t>V rozpočtu nejsou obsaženy položky, které jsou navrženy v PD (cementový potěr, asfaltová lepenka, podkladní beton, PE Fólie a dilatační pásek),</t>
  </si>
  <si>
    <t>Skladba podlah v 1.NP</t>
  </si>
  <si>
    <t>Skladba podlah ve 2.NP</t>
  </si>
  <si>
    <t>Konstrukce stropu řešena ve VCP č.2. Navíc musela být provedena nivelační stěrka v tl. 6 - 8 mm. Větší vrstva je vzhledem k absenci provedení hrubé skladby podlahy</t>
  </si>
  <si>
    <t>a nivelační stěrka se prováděla přímo na novou stropní desku</t>
  </si>
  <si>
    <t>Skladba podlah ve 3.NP</t>
  </si>
  <si>
    <t>Podlaha nad 1.NP - v PD  je navrženo pouze 5 cm cementový potěr a keramická dlažba, není počítáno s žádnou konstrukcí ani skladbou podlah</t>
  </si>
  <si>
    <t>Stavající povrch byl zcela nevyhovující pro provedení skladby navržené dle PD, povrch byl různororodý (stará dlažba, parkety, prkna)</t>
  </si>
  <si>
    <t>Po odstranění  starých nášlapných vrstev podlahy a násypu nad klenbami byl povolán statika p. Čepička, který navrhl:</t>
  </si>
  <si>
    <t>Návrh a psouzení stavu - viz. Příloha od pana Čepičky</t>
  </si>
  <si>
    <t>Předstěna SDK, tl.90mm, ocel. kce CW, 1x RB 12,5mm, obvodové</t>
  </si>
  <si>
    <t>Důvodem odstranění prkenného podhledu byla kontrola stávajících dřevěných trámových stropů</t>
  </si>
  <si>
    <t>1.NP - Vzhledem k vlhkosti obvodové stěny spolěčné se sousedním domem byla v místnostech č.1.05 a 1.06 místo omítky provedena provětrávaná sádrokartonová předstěna</t>
  </si>
  <si>
    <t>vč. osazení plastových větracích mřížek</t>
  </si>
  <si>
    <t>bylo navrženo provedení SDK předstěny a vylepení stávající dělící stěny tepelnou izolací tl. 16 mm</t>
  </si>
  <si>
    <t>713134211RK3</t>
  </si>
  <si>
    <t>Montáž parozábrany na stěny s přelepením spojů, parotěsná zábrana Jutafol N 110 standard</t>
  </si>
  <si>
    <t>(4,57+3,05)*2,75</t>
  </si>
  <si>
    <t>20,955*1,15</t>
  </si>
  <si>
    <t>48,9375*1,15</t>
  </si>
  <si>
    <t>((14,5*6,75)/2)</t>
  </si>
  <si>
    <t>727212177R00</t>
  </si>
  <si>
    <t>Mřížka větrací PVC (bílá) D 63 mm</t>
  </si>
  <si>
    <t xml:space="preserve">6) Sádrokartoné konstrukce ve 3.NP </t>
  </si>
  <si>
    <t>Jelikož musel být demontován prkenný podhled ve vstupní chodbě v 1.NP a v místnosti bývalého kadeřnictví z důvodu kontroly konstrukce stropu,</t>
  </si>
  <si>
    <t>nebudou prováděny omítky stropů, ale místo toho SDK podhledy. Dále byla navržena ochrana stávajích trámů proti plísním a provedení větracích mřížek</t>
  </si>
  <si>
    <t>V projektové dokumentaci bylo řešení členění oken pouze v pohledech - ve výpisu prvků oken však byly okna bez členění - která se oceňovala,</t>
  </si>
  <si>
    <t>Na žádost investora byla okna provedena dle členění původního domu</t>
  </si>
  <si>
    <t>Skutečně provedené množství SDK konstrukcí ve 3.NP je výrazně vyšší než jsou výměry v rozpočtu, něktéré konstrukce dokonce chybí (obvodové předstěny, opláštění oken)</t>
  </si>
  <si>
    <t>V PD vůbec nebyl řešen půdní výlez na střechu pro obsluhu střechy z půdního prostoru, stejně tak provedení revizního výlezu na půdu ze 3.NP</t>
  </si>
  <si>
    <t>Penetrace podkladu pod dlažby</t>
  </si>
  <si>
    <t>771101210R00</t>
  </si>
  <si>
    <t>771571116</t>
  </si>
  <si>
    <t>Montáž podlah z dlaždic keramických, vč. dodávky a montáže soklů</t>
  </si>
  <si>
    <t>V PD a v rozpočtu je pouze položka : "Dřevěný obklad schodišťových stupňů tl.20mm - dodávka a montáž vč. kotvení a povrch úprav"</t>
  </si>
  <si>
    <t xml:space="preserve">tato položka vůbec nespecifikuje materiál použitý pro provedení ani celkový technický způsob provedení obkladu </t>
  </si>
  <si>
    <t>621901111R00</t>
  </si>
  <si>
    <t xml:space="preserve">Ubroušení výstupků betonu po odbednění </t>
  </si>
  <si>
    <t>Samonivelační stěrka, ruč.zpracování tl.5 mm</t>
  </si>
  <si>
    <t>632411105RT3</t>
  </si>
  <si>
    <t>Penetrace podkladu HC-4</t>
  </si>
  <si>
    <t>622323041R00</t>
  </si>
  <si>
    <t>Lepení stupnic dřevěných na schodišti přímém</t>
  </si>
  <si>
    <t>766270110R00</t>
  </si>
  <si>
    <t>mb</t>
  </si>
  <si>
    <t>Lepení podstupnic dřevěných na schodišti přímém</t>
  </si>
  <si>
    <t>766270210R00</t>
  </si>
  <si>
    <t>Stupnice - dub, 1000x300x40 mm</t>
  </si>
  <si>
    <t>607201013R</t>
  </si>
  <si>
    <t>Podstupnice - dub, 1000x200x20 mm</t>
  </si>
  <si>
    <t>607201033R</t>
  </si>
  <si>
    <t>Podesta - dub, m2, tl. 40 mm</t>
  </si>
  <si>
    <t>607201053R</t>
  </si>
  <si>
    <t xml:space="preserve">Dle požadavku investora byl vybrán dřevěný obklad schodů z masivního dřeva Dub masiv natur tl. 22 mm, vč. broušení, tmelení a lakování. Betonové schody byly obroušeny, opatřeny penetrací a nivelační stěrkou. Dřevěný obklad z masivního dubu je lepen lepidlem. Z vnitřní i vnější strany je opatřen schodovou hranou </t>
  </si>
  <si>
    <t>D+M vnitřní a vnější schodová hrana</t>
  </si>
  <si>
    <t>Schody z 2.NP do 3.NP - méněpráce</t>
  </si>
  <si>
    <t>Dřevěný obklad schodišťových stupňů tl.20mm - dodávka a montáž vč. kotvení a povrch úprav</t>
  </si>
  <si>
    <t>Celkem schody z 2.NP do 3.NP méněpráce</t>
  </si>
  <si>
    <t>Celkem vícepráce bod č.10:</t>
  </si>
  <si>
    <t>Po oklepání omítek v 1.NP byla zjištěna veliká nerovnost stávajích stěn a kleneb. V některých místech bylo navíc kamenné z divo s velkými mezerami. Musel být proveden podhoz všech omítek a tl. Omítek dosahovala 20 - 40 mm. V rozpočtu je počítáno s tloušťkou omítky pouze 10 mm.</t>
  </si>
  <si>
    <t>601015104R00</t>
  </si>
  <si>
    <t>Podhoz stropů, ručně</t>
  </si>
  <si>
    <t>602015104R00</t>
  </si>
  <si>
    <t>Postřik stěn, ručně</t>
  </si>
  <si>
    <t>Vnitřní omítka cem. rovná příplatek za další 1 cm</t>
  </si>
  <si>
    <t>610452105R00</t>
  </si>
  <si>
    <t>Vnitřní omítka stropů,příplatek za další 1 cm</t>
  </si>
  <si>
    <t>611456155R00</t>
  </si>
  <si>
    <t>Celkem vícepráce bod č.11:</t>
  </si>
  <si>
    <t>Dle protipožárních standartů a norem musí být provedena požárně dělící konstrukce mezi dvěmi na sebe navazujícími domy - nadstřešní atika.</t>
  </si>
  <si>
    <t>Zdivo nosné cihelné z CP 29 P25 na MC 15</t>
  </si>
  <si>
    <t>311231129RT3</t>
  </si>
  <si>
    <t>(9+9)*0,45*0,3</t>
  </si>
  <si>
    <t>Oplechování zdí (atik) z lak.Pz plechu, rš 750 mm</t>
  </si>
  <si>
    <t>764817175RT2</t>
  </si>
  <si>
    <t>m</t>
  </si>
  <si>
    <t>Ztužující pásy a věnce z betonu železového C 30/37</t>
  </si>
  <si>
    <t>417321415R00</t>
  </si>
  <si>
    <t>(9+9)*0,45*0,35</t>
  </si>
  <si>
    <t>Bednění ztužujících pásů a věnců - zřízení</t>
  </si>
  <si>
    <t>417351115R00</t>
  </si>
  <si>
    <t>Bednění ztužujících pásů a věnců - odstranění</t>
  </si>
  <si>
    <t>417351116R00</t>
  </si>
  <si>
    <t>(9+9)*0,5*2</t>
  </si>
  <si>
    <t>Výztuž ztužujících pásů a věnců z oceli 10505(R)</t>
  </si>
  <si>
    <t>417361821R00</t>
  </si>
  <si>
    <t>V PD tato atika vůbec nebyla řešena, po upozornění zhotovitele byla atika dodatečně provedena. Velká pracnost.</t>
  </si>
  <si>
    <t>Lešení lehké pomocné, výška podlahy do 3,5 m</t>
  </si>
  <si>
    <t>941955004R00</t>
  </si>
  <si>
    <t>(2,43*1,6)+(2,835*2,4)+0,372</t>
  </si>
  <si>
    <t>Přesun hmot pro budovy zděné výšky do 12 m</t>
  </si>
  <si>
    <t>998011002R00</t>
  </si>
  <si>
    <t>764331250R00</t>
  </si>
  <si>
    <t>Lemování z Pz plechu zdí, tvrdá krytina, rš 500 mm, boky atiky</t>
  </si>
  <si>
    <t>Celkem vícepráce bod č.12:</t>
  </si>
  <si>
    <t>Stěna šachty tl.75 mm,2xCW,2xopl.,deska RFI 12,5mm</t>
  </si>
  <si>
    <t>Vzhledem k tomu, že se vyskytují v 1.NP klenby tak nebylo možné provést stoupací potrubí v navržených místech dle PD. Instalace tak byly vedeny v jiných pozicích a musely být všude provedeny kastlíky z SDK. Stejně tak obklad prostupujících dřevěných prvků krovu ve 3.NP</t>
  </si>
  <si>
    <t>347051224R00</t>
  </si>
  <si>
    <t>SDK obklad dřevěných sloupů, 3str.1x RFI tl 12,5mm</t>
  </si>
  <si>
    <t>954211204R00</t>
  </si>
  <si>
    <t>Stávající konstrukce balkónu byla ve zcela dezolátním stavu a v projektové dokumentaci nebyl balkón vůbec řešen. Balkón proveden kompletně nový.</t>
  </si>
  <si>
    <t>Osazení ocelových válcovaných nosníků č.22 a vyšší, včetně dodávky profilu I č.24</t>
  </si>
  <si>
    <t>317941125RT2</t>
  </si>
  <si>
    <t>Vysekání kapes zeď cih. MVC pl. 0,16 m2, hl. 45 cm</t>
  </si>
  <si>
    <t>973031336R00</t>
  </si>
  <si>
    <t>Zazdívka rýh, potrubí, kapes cihlami tl. 6,5 cm</t>
  </si>
  <si>
    <t>346244361R00</t>
  </si>
  <si>
    <t>Bednění stropů plech pozink. vlna 50 mm tl. 1,0 mm</t>
  </si>
  <si>
    <t>411354256R00</t>
  </si>
  <si>
    <t>Výztuž stropů svařovanou sítí, průměr drátu  8,0, oka 100/100 mm KY81</t>
  </si>
  <si>
    <t>411361921RT8</t>
  </si>
  <si>
    <t>Stropy deskové ze železobetonu C 25/30</t>
  </si>
  <si>
    <t>(2,4*2,4)+0,438+0,19+0,41</t>
  </si>
  <si>
    <t>Zateplovací systém Weber, sokl, XPS tl. 80 mm, podhled + čelo, fasáda silikon 1,5 mm</t>
  </si>
  <si>
    <t>622319521R00</t>
  </si>
  <si>
    <t>Hydroizolační povlak - nátěr nebo stěrka</t>
  </si>
  <si>
    <t>711212002R00</t>
  </si>
  <si>
    <t>Okapnice z lakovaného Pz plechu, rš 125 mm</t>
  </si>
  <si>
    <t>764816412R00</t>
  </si>
  <si>
    <t>D+M Ocelové zábradlí vč. nátěru</t>
  </si>
  <si>
    <t>Celkem vícepráce bod č.13:</t>
  </si>
  <si>
    <t>Celkem vícepráce bod č.14:</t>
  </si>
  <si>
    <t>Termostaty nejsou nikde řešeny v PD ani v rozpočtu pro byty ani společné prostory. Byly navrženy termostaty bezdrátové.</t>
  </si>
  <si>
    <t>D+M Bezdrátový termostat</t>
  </si>
  <si>
    <t>Celkem vícepráce bod č.15:</t>
  </si>
  <si>
    <t>Bylo nutné nainstalovat také čerpadlo pro vytápění společných prostor, v PD ani v rozpočtu s tímto nebylo počítáno.</t>
  </si>
  <si>
    <t>Celkem vícepráce bod č.16:</t>
  </si>
  <si>
    <t>Celkem vícepráce bod č.17:</t>
  </si>
  <si>
    <t>Na základě požadavku investora byly provedeny šmabrány (vystupující prvky) v tl. 30mm, tak aby byl zachován původní ráz fasády</t>
  </si>
  <si>
    <t>622319130R00</t>
  </si>
  <si>
    <t>Zatepl. Webertherm elastic, fasáda, EPS F 30 mm</t>
  </si>
  <si>
    <t>Celkem vícepráce bod č.18:</t>
  </si>
  <si>
    <t>5) Provedení SDK podhledů v bývalé místnosti kadeřnictví a v chodbě v 1.NP a koupelny 2.NP</t>
  </si>
  <si>
    <t>V koupelnách ve 2.NP m.č. 2.03 a 2.06 musely byýt provedeny SDK podhledy z důvodu provedení instalací a ovětrání</t>
  </si>
  <si>
    <t>5,22+4,89</t>
  </si>
  <si>
    <t>(55,72*1,15)+(10,11*1,15)</t>
  </si>
  <si>
    <t>D+M Zadních kuchyňských desek</t>
  </si>
  <si>
    <t>Montáž digestoře vč. připojení a dodávka připojovacího potrubí</t>
  </si>
  <si>
    <t>Připojení sporáků</t>
  </si>
  <si>
    <t>Celkem vícepráce bod č.19:</t>
  </si>
  <si>
    <t>Revizní dvířka Promat do SDK příček, 300x300 mm, požární odolnost EW 30</t>
  </si>
  <si>
    <t>342263513RS1</t>
  </si>
  <si>
    <t>Dvířka z plastu, 150 x 150 mm</t>
  </si>
  <si>
    <t>725980121R00</t>
  </si>
  <si>
    <t>D+M Nerezová revizní dvířka 400 x 600</t>
  </si>
  <si>
    <t>D+M Kovová revizní dvířka RDK TZ 300 x 300</t>
  </si>
  <si>
    <t>D+M Kovová revizní dvířka RDK TZ 150 x 150</t>
  </si>
  <si>
    <t>Celkem vícepráce bod č.20:</t>
  </si>
  <si>
    <t xml:space="preserve">Vzhledem k tomu, že nebyly třetí stranou osazeny elektroměry, tak nemohl zhotovitel zprovoznit kotelnu. Jelikož bylo nutné dodržet termín dokončení stavby, které vyšlo na zimní měsíce, musel zhotovitel zajistit externí vytápění pomocí topných olejů, tak aby stavbu dostatečně vytopil a mohl stavbu dokončit a předat v řádném termínu. </t>
  </si>
  <si>
    <t>Temperování stavby topným olejem</t>
  </si>
  <si>
    <t>den</t>
  </si>
  <si>
    <t>Celkem vícepráce bod č.21:</t>
  </si>
  <si>
    <t>6) Nedodání sprchy s masážním panelem</t>
  </si>
  <si>
    <t>V rozpočtu je položka:  "Sprcha s masážním panelem vč. upevňovacích prvků, sifonu a odtokové vaničky plastové". Investor vybral standartní sprchový set, mramorovou vaničku a sprchovou zástěnu. Tato varianta je levnější.</t>
  </si>
  <si>
    <t>725-003</t>
  </si>
  <si>
    <t>Odpočet rozdílu ceny za nedodání sprchového setu</t>
  </si>
  <si>
    <t>Celkem méněpráce bod č.6:</t>
  </si>
  <si>
    <t>Venkovní kanalizace - méněpráce</t>
  </si>
  <si>
    <t>005290010R</t>
  </si>
  <si>
    <t>Geodetické zaměření</t>
  </si>
  <si>
    <t>Soubor</t>
  </si>
  <si>
    <t>Geodetické zaměření neprovedeno. Vzhledem k tomu, že se budova zateplila pouze izolantem tl. 16 cm a limitní odchylka při zaměření starších objektů může být až 40 cm není zaměření potřeba.</t>
  </si>
  <si>
    <t>332,94*2</t>
  </si>
  <si>
    <t>Lakování stupnic a podstupnic</t>
  </si>
  <si>
    <t>7) Neprovedení geodetického zaměření</t>
  </si>
  <si>
    <t>Celkem méněpráce bod č.7:</t>
  </si>
  <si>
    <t>721-002</t>
  </si>
  <si>
    <t>Pažení výkopů do hloubky 6,5 m - pažící boxy</t>
  </si>
  <si>
    <t>721-006</t>
  </si>
  <si>
    <t>Revizní šachta RŠ1</t>
  </si>
  <si>
    <t>721-007</t>
  </si>
  <si>
    <t>Drenážní potrubí 150 včetně obsypu</t>
  </si>
  <si>
    <t>721-009</t>
  </si>
  <si>
    <t>Kanalizační plastové potrubí DN 110</t>
  </si>
  <si>
    <t>Celkem venkovní kanalizace méněpráce</t>
  </si>
  <si>
    <t>721-001</t>
  </si>
  <si>
    <t>Výkopy rýh ruční</t>
  </si>
  <si>
    <t>721-003</t>
  </si>
  <si>
    <t>Pískové lože tl.10 cm</t>
  </si>
  <si>
    <t>721-004</t>
  </si>
  <si>
    <t>Obsyp potrubí štěrkopískem</t>
  </si>
  <si>
    <t>721-005</t>
  </si>
  <si>
    <t>Zásyp rýhy se zhutněním</t>
  </si>
  <si>
    <t>((21+12)*0,4*0,8)-3,312</t>
  </si>
  <si>
    <t>((21+12)*0,4*0,2)-0,24</t>
  </si>
  <si>
    <t>((21+12)*0,4*0,2)-0,72</t>
  </si>
  <si>
    <t>((21+12)*0,4*0,4)-2,16</t>
  </si>
  <si>
    <t>D+M Čerpací stanice TLAKAN P8 NORIA-N3-KGR 2x čerpadlo, výška 2m, průměr 1m, vč. poklopu</t>
  </si>
  <si>
    <t>potrubí KG 200</t>
  </si>
  <si>
    <t>hadice na výtlak + elektrotvarovky</t>
  </si>
  <si>
    <t>chránička 50 pro kabel</t>
  </si>
  <si>
    <t>D+M gaigr</t>
  </si>
  <si>
    <t>Plastová revizní šachta DN 200 vč. poklopu</t>
  </si>
  <si>
    <t>stavební práce pro přívod kabelu vč. průrazů a opravy klenby</t>
  </si>
  <si>
    <t>D+M Kabelu vč. připojení</t>
  </si>
  <si>
    <t>Celkem vícepráce bod č.22:</t>
  </si>
  <si>
    <t>Na základě požadavku investora byly dodány a namontovány zrcadla v koupelnách, které nebyly obsaženy v rozpočtu.</t>
  </si>
  <si>
    <t>D+M Zrcadla</t>
  </si>
  <si>
    <t>Na základě požadavku investora byly dodány a namontovány přechodové lišty v koupelnách mezi PVC a keramickou dlažbou, které nebyly obsaženy v rozpočtu.</t>
  </si>
  <si>
    <t>D+M přechodové lišty</t>
  </si>
  <si>
    <t>1) Neprovedení bourání společné zdi se sousedním objektem č.p. 26 ve 2.NP a 3.NP</t>
  </si>
  <si>
    <t>Vzhledem k tomu, že bylo zjištěno že stávající zeď mezi naší bouranou budovou č.p.15 a sousedním objektem č.p. 26 je společná, tak zbourání této společné zdi nemohlo být provedeno</t>
  </si>
  <si>
    <t>2) Neprovedení vyzdívky a omítky štítu mezi budouvou č.p. 15 a 26 ve 3.NP</t>
  </si>
  <si>
    <t>Vzhledem k okolnostem s úpravamy štítových stěn - je provedena dilatace pouze v 1.NP k sousednímu domu č.p. 26</t>
  </si>
  <si>
    <t>V rozpočtu ani v PD nikde není popsáno zda mají otlučeny omítky v 1.NP, vzhledem k tomu, že jsou však v rozpočtu položky pro provedení nových omítek stěn i stropů a stávající stav omítek byl nevyhovující , bylo domluveno omítky oklepat</t>
  </si>
  <si>
    <t>Provedena demontáž stávajích nášlapných vrstev (parkety, prkna, dlažba) a násypu nad klenbami.</t>
  </si>
  <si>
    <t>Provedení podpor z ocelových nosníku I 300 pro nové obvodové zdivo tl. 440 podél stávající štítové zdi s objektem č.p. 26</t>
  </si>
  <si>
    <t>Provedení samonosného stropu na klenbami podél stěny se sousedním objektem č.p. 26 (cca 1/3 plochy) a to z ocelových nosníků, prken, KARI sítě 6/150/150 a betonu třídy C25/30</t>
  </si>
  <si>
    <t>Zde skladba podlah odpovídá rozpočtu i PD. V rozpočtu jsou větší výměry. Rozdíl výměr v rozpočtu od skutečnosti je odečten.</t>
  </si>
  <si>
    <t xml:space="preserve">3.NP - jelikož nebylo provedeno zbourání štítové obvodové zdi mezi obejkty č.p. 15 a č.p. 26 a podél zdi byl dle PD proveden železobetonový prah, </t>
  </si>
  <si>
    <t>V rozpočtu nikde nejsou obsaženy položky pro dodávku a montáž revizních dvířek, které musely být osazeny.</t>
  </si>
  <si>
    <t>V rozpočtu byly obsaženy u kuchyňích pouze položky pro kuchyňské linky a kuchyňské skříňky. Nebyl řešen zadní obklad a montáž digestoří vč. připojení a připojení sporáků.</t>
  </si>
  <si>
    <t>Tak jak bylo řešeno venkovní napojení kanalizace dle projektové dokumentace není možné. Bylo zjištěno, že odpadní potrubí vedoucí ze stávajícího septiku je kamenina DN 100 z vnitřní světlostí 90mm. Toto je pro potřeby napojení splašků z objektu nedostatečné. bylo dohodnuto, že zhotovitel provede v novém výkopu kanalizaci DN 200 dle předchozí dohody s tím, že přiloží PVC chráničku pro protažení silového kabelu pro budoucí čerpací šachtu. Mezi kanalizaci DN 200 a kameninovou DN 100 bude vložena čerpací šachta s pojezdným poklopem, která bude splašky rozmělňovat a přečerpávat do kameninové kanalizace. V tomto místě bude tedy vynechána revizní šachta, se kterou bylo původně počítáno.</t>
  </si>
  <si>
    <t>Celkem venkovní kanalizace vícepráce</t>
  </si>
  <si>
    <t>Celkem schody z 2.NP do 3.NP vícepráce</t>
  </si>
  <si>
    <t>Schody z 2.NP do 3.NP</t>
  </si>
  <si>
    <t>Celkem vícepráce bod č.4:</t>
  </si>
  <si>
    <t>7) Navýšení ceny plastových oken za rozdělení členitosti oken</t>
  </si>
  <si>
    <t>8) D+M zatepleného půdního výlezu EI30 vč. tesařské výměny</t>
  </si>
  <si>
    <t>9) SDK Předstěny 1. NP a 3.NP</t>
  </si>
  <si>
    <t>10) Tloušťka omítek stěn a stropů v  1.NP</t>
  </si>
  <si>
    <t>11) Protipožární atika č.p 15/č.p.26</t>
  </si>
  <si>
    <t>12) Kastlíky pro instalace a dřevěné prvky krovů</t>
  </si>
  <si>
    <t>13) Kompletní provedení nové konstrukce balkónu vč. skladby a zábradlí</t>
  </si>
  <si>
    <t xml:space="preserve">14) Termostaty </t>
  </si>
  <si>
    <t>15) Čerpadlo pro vytápění navíc pro společné prostory</t>
  </si>
  <si>
    <t>16) Šambrány na přední fasádě</t>
  </si>
  <si>
    <t>17) Kuchyně - doplňky</t>
  </si>
  <si>
    <t>18) Revizní dvířka</t>
  </si>
  <si>
    <t>19) Vytápění pro řádné dokončení stavby</t>
  </si>
  <si>
    <t>20) Venkovní kanalizace</t>
  </si>
  <si>
    <t>21) D+M Zrcadla do koupelen</t>
  </si>
  <si>
    <t>22) Přechodové lišty v koupelnách - dlažba/PVC</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</si>
</sst>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0\ &quot;Kč&quot;;[Red]\-#,##0\ &quot;Kč&quot;"/>
    <numFmt numFmtId="8" formatCode="#,##0.00\ &quot;Kč&quot;;[Red]\-#,##0.00\ &quot;Kč&quot;"/>
    <numFmt numFmtId="164" formatCode="#,##0.000"/>
    <numFmt numFmtId="165" formatCode="#,##0.0"/>
    <numFmt numFmtId="166" formatCode="#,##0&quot; Kč&quot;;[Red]\-#,##0&quot; Kč&quot;"/>
    <numFmt numFmtId="167" formatCode="#,##0.00&quot; Kč&quot;;[Red]\-#,##0.00&quot; Kč&quot;"/>
    <numFmt numFmtId="168" formatCode="_-* #,##0\ _z_ł_-;\-* #,##0\ _z_ł_-;_-* &quot;- &quot;_z_ł_-;_-@_-"/>
    <numFmt numFmtId="169" formatCode="_-* #,##0.00\ _z_ł_-;\-* #,##0.00\ _z_ł_-;_-* \-??\ _z_ł_-;_-@_-"/>
    <numFmt numFmtId="170" formatCode="_-* #,##0.00&quot; zł&quot;_-;\-* #,##0.00&quot; zł&quot;_-;_-* \-??&quot; zł&quot;_-;_-@_-"/>
    <numFmt numFmtId="171" formatCode="_-* #,##0_-;\-* #,##0_-;_-* \-_-;_-@_-"/>
    <numFmt numFmtId="172" formatCode="_-* #,##0.00_-;\-* #,##0.00_-;_-* \-??_-;_-@_-"/>
    <numFmt numFmtId="173" formatCode="_-* #,##0&quot; zł&quot;_-;\-* #,##0&quot; zł&quot;_-;_-* &quot;- zł&quot;_-;_-@_-"/>
    <numFmt numFmtId="174" formatCode="_-\Ł* #,##0_-;&quot;-Ł&quot;* #,##0_-;_-\Ł* \-_-;_-@_-"/>
    <numFmt numFmtId="175" formatCode="_-\Ł* #,##0.00_-;&quot;-Ł&quot;* #,##0.00_-;_-\Ł* \-??_-;_-@_-"/>
    <numFmt numFmtId="176" formatCode="_-* #,##0&quot; z³&quot;_-;\-* #,##0&quot; z³&quot;_-;_-* &quot;- z³&quot;_-;_-@_-"/>
    <numFmt numFmtId="177" formatCode="_-* #,##0.00&quot; z³&quot;_-;\-* #,##0.00&quot; z³&quot;_-;_-* \-??&quot; z³&quot;_-;_-@_-"/>
  </numFmts>
  <fonts count="30" x14ac:knownFonts="1">
    <font>
      <sz val="11"/>
      <color theme="1"/>
      <name val="Calibri"/>
      <family val="2"/>
      <charset val="238"/>
      <scheme val="minor"/>
    </font>
    <font>
      <b/>
      <sz val="11"/>
      <color theme="1"/>
      <name val="Calibri"/>
      <family val="2"/>
      <charset val="238"/>
      <scheme val="minor"/>
    </font>
    <font>
      <b/>
      <u/>
      <sz val="11"/>
      <color theme="1"/>
      <name val="Calibri"/>
      <family val="2"/>
      <charset val="238"/>
      <scheme val="minor"/>
    </font>
    <font>
      <u/>
      <sz val="11"/>
      <color theme="1"/>
      <name val="Calibri"/>
      <family val="2"/>
      <charset val="238"/>
      <scheme val="minor"/>
    </font>
    <font>
      <sz val="8"/>
      <name val="MS Sans Serif"/>
      <charset val="238"/>
    </font>
    <font>
      <sz val="8"/>
      <name val="Arial CE"/>
      <family val="2"/>
      <charset val="238"/>
    </font>
    <font>
      <sz val="8"/>
      <color rgb="FF0070C0"/>
      <name val="Arial CE"/>
      <family val="2"/>
      <charset val="238"/>
    </font>
    <font>
      <b/>
      <sz val="11"/>
      <color rgb="FFFF0000"/>
      <name val="Calibri"/>
      <family val="2"/>
      <charset val="238"/>
      <scheme val="minor"/>
    </font>
    <font>
      <b/>
      <sz val="11"/>
      <color theme="9" tint="-0.249977111117893"/>
      <name val="Calibri"/>
      <family val="2"/>
      <charset val="238"/>
      <scheme val="minor"/>
    </font>
    <font>
      <sz val="8"/>
      <color theme="1"/>
      <name val="Trebuchet MS"/>
      <family val="2"/>
      <charset val="238"/>
    </font>
    <font>
      <sz val="10"/>
      <name val="Arial CE"/>
      <family val="2"/>
      <charset val="238"/>
    </font>
    <font>
      <sz val="10"/>
      <name val="Helv"/>
      <charset val="238"/>
    </font>
    <font>
      <sz val="10"/>
      <name val="Arial"/>
      <family val="2"/>
      <charset val="238"/>
    </font>
    <font>
      <sz val="8"/>
      <name val="Arial CE"/>
      <family val="2"/>
      <charset val="238"/>
    </font>
    <font>
      <b/>
      <sz val="10"/>
      <name val="Arial CE"/>
      <family val="2"/>
      <charset val="238"/>
    </font>
    <font>
      <b/>
      <sz val="10"/>
      <name val="Arial"/>
      <family val="2"/>
      <charset val="238"/>
    </font>
    <font>
      <b/>
      <sz val="12"/>
      <name val="Arial CE"/>
      <family val="2"/>
      <charset val="238"/>
    </font>
    <font>
      <sz val="8"/>
      <name val="Arial"/>
      <family val="2"/>
      <charset val="238"/>
    </font>
    <font>
      <sz val="10"/>
      <name val="Helv"/>
    </font>
    <font>
      <sz val="10"/>
      <name val="MS Sans Serif"/>
      <charset val="238"/>
    </font>
    <font>
      <sz val="10"/>
      <name val="Arial Narrow"/>
      <family val="2"/>
      <charset val="238"/>
    </font>
    <font>
      <sz val="10"/>
      <color indexed="12"/>
      <name val="Arial CE"/>
      <family val="2"/>
      <charset val="238"/>
    </font>
    <font>
      <b/>
      <sz val="24"/>
      <name val="Tahoma"/>
      <family val="2"/>
      <charset val="238"/>
    </font>
    <font>
      <sz val="10"/>
      <color indexed="16"/>
      <name val="Arial CE"/>
      <family val="2"/>
      <charset val="238"/>
    </font>
    <font>
      <b/>
      <sz val="11"/>
      <color indexed="10"/>
      <name val="Arial CE"/>
      <family val="2"/>
      <charset val="238"/>
    </font>
    <font>
      <b/>
      <sz val="10"/>
      <color indexed="10"/>
      <name val="Arial CE"/>
      <family val="2"/>
      <charset val="238"/>
    </font>
    <font>
      <sz val="14"/>
      <name val="Tahoma"/>
      <family val="2"/>
      <charset val="238"/>
    </font>
    <font>
      <b/>
      <sz val="14"/>
      <name val="Arial CE"/>
      <family val="2"/>
      <charset val="238"/>
    </font>
    <font>
      <sz val="11"/>
      <color rgb="FFFF0000"/>
      <name val="Calibri"/>
      <family val="2"/>
      <charset val="238"/>
      <scheme val="minor"/>
    </font>
    <font>
      <sz val="11"/>
      <color theme="9" tint="-0.249977111117893"/>
      <name val="Calibri"/>
      <family val="2"/>
      <charset val="238"/>
      <scheme val="minor"/>
    </font>
  </fonts>
  <fills count="8">
    <fill>
      <patternFill patternType="none"/>
    </fill>
    <fill>
      <patternFill patternType="gray125"/>
    </fill>
    <fill>
      <patternFill patternType="solid">
        <fgColor indexed="26"/>
        <bgColor indexed="9"/>
      </patternFill>
    </fill>
    <fill>
      <patternFill patternType="solid">
        <fgColor indexed="13"/>
        <bgColor indexed="51"/>
      </patternFill>
    </fill>
    <fill>
      <patternFill patternType="solid">
        <fgColor indexed="13"/>
        <bgColor indexed="34"/>
      </patternFill>
    </fill>
    <fill>
      <patternFill patternType="solid">
        <fgColor indexed="13"/>
        <bgColor indexed="64"/>
      </patternFill>
    </fill>
    <fill>
      <patternFill patternType="solid">
        <fgColor indexed="27"/>
        <bgColor indexed="41"/>
      </patternFill>
    </fill>
    <fill>
      <patternFill patternType="solid">
        <fgColor indexed="24"/>
        <bgColor indexed="46"/>
      </patternFill>
    </fill>
  </fills>
  <borders count="16">
    <border>
      <left/>
      <right/>
      <top/>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hair">
        <color indexed="23"/>
      </bottom>
      <diagonal/>
    </border>
    <border>
      <left style="thin">
        <color indexed="12"/>
      </left>
      <right style="thin">
        <color indexed="12"/>
      </right>
      <top/>
      <bottom style="thin">
        <color indexed="12"/>
      </bottom>
      <diagonal/>
    </border>
    <border>
      <left/>
      <right/>
      <top/>
      <bottom style="hair">
        <color indexed="8"/>
      </bottom>
      <diagonal/>
    </border>
    <border>
      <left/>
      <right style="thin">
        <color indexed="48"/>
      </right>
      <top/>
      <bottom style="thin">
        <color indexed="48"/>
      </bottom>
      <diagonal/>
    </border>
    <border>
      <left style="thin">
        <color indexed="10"/>
      </left>
      <right style="thin">
        <color indexed="10"/>
      </right>
      <top style="thin">
        <color indexed="10"/>
      </top>
      <bottom style="thin">
        <color indexed="10"/>
      </bottom>
      <diagonal/>
    </border>
    <border>
      <left style="thin">
        <color indexed="48"/>
      </left>
      <right style="thin">
        <color indexed="48"/>
      </right>
      <top/>
      <bottom style="thin">
        <color indexed="48"/>
      </bottom>
      <diagonal/>
    </border>
    <border>
      <left/>
      <right/>
      <top/>
      <bottom style="thin">
        <color indexed="48"/>
      </bottom>
      <diagonal/>
    </border>
    <border>
      <left style="medium">
        <color indexed="10"/>
      </left>
      <right style="medium">
        <color indexed="10"/>
      </right>
      <top style="medium">
        <color indexed="10"/>
      </top>
      <bottom style="medium">
        <color indexed="1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07">
    <xf numFmtId="0" fontId="0" fillId="0" borderId="0"/>
    <xf numFmtId="0" fontId="4" fillId="0" borderId="0" applyAlignment="0">
      <protection locked="0"/>
    </xf>
    <xf numFmtId="0" fontId="9" fillId="0" borderId="0"/>
    <xf numFmtId="0" fontId="12" fillId="0" borderId="0"/>
    <xf numFmtId="0" fontId="18"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49" fontId="20"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5" fillId="4" borderId="0" applyProtection="0"/>
    <xf numFmtId="0" fontId="15" fillId="4"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4"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4"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5" borderId="0" applyProtection="0"/>
    <xf numFmtId="166" fontId="12" fillId="0" borderId="0" applyFill="0" applyBorder="0" applyAlignment="0" applyProtection="0"/>
    <xf numFmtId="166" fontId="12" fillId="0" borderId="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166" fontId="12" fillId="0" borderId="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166" fontId="12" fillId="0" borderId="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166" fontId="12" fillId="0" borderId="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6" fontId="19" fillId="0" borderId="0" applyFont="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166" fontId="12" fillId="0" borderId="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67" fontId="12" fillId="0" borderId="0" applyFill="0" applyBorder="0" applyAlignment="0" applyProtection="0"/>
    <xf numFmtId="167" fontId="12" fillId="0" borderId="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167" fontId="12" fillId="0" borderId="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167" fontId="12" fillId="0" borderId="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167" fontId="12" fillId="0" borderId="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8" fontId="19" fillId="0" borderId="0" applyFont="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167" fontId="12" fillId="0" borderId="0" applyFill="0" applyBorder="0" applyAlignment="0" applyProtection="0"/>
    <xf numFmtId="0" fontId="15" fillId="3" borderId="0" applyProtection="0"/>
    <xf numFmtId="0" fontId="15" fillId="4"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4"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4"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5" borderId="0" applyProtection="0"/>
    <xf numFmtId="0" fontId="15" fillId="3" borderId="0" applyProtection="0"/>
    <xf numFmtId="0" fontId="15" fillId="3" borderId="0" applyProtection="0"/>
    <xf numFmtId="0" fontId="15" fillId="3" borderId="0" applyProtection="0"/>
    <xf numFmtId="0" fontId="15" fillId="3" borderId="0" applyProtection="0"/>
    <xf numFmtId="0" fontId="12" fillId="0" borderId="0"/>
    <xf numFmtId="0" fontId="18" fillId="0" borderId="0"/>
    <xf numFmtId="0" fontId="18" fillId="0" borderId="0"/>
    <xf numFmtId="0" fontId="18" fillId="0" borderId="0"/>
    <xf numFmtId="0" fontId="18" fillId="0" borderId="0"/>
    <xf numFmtId="0" fontId="18"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168" fontId="12" fillId="0" borderId="0" applyFill="0" applyBorder="0" applyAlignment="0" applyProtection="0"/>
    <xf numFmtId="169" fontId="12" fillId="0" borderId="0" applyFill="0" applyBorder="0" applyAlignment="0" applyProtection="0"/>
    <xf numFmtId="170" fontId="12" fillId="0" borderId="0" applyFill="0" applyBorder="0" applyAlignment="0" applyProtection="0"/>
    <xf numFmtId="0" fontId="12" fillId="0" borderId="0"/>
    <xf numFmtId="168" fontId="12" fillId="0" borderId="0" applyFill="0" applyBorder="0" applyAlignment="0" applyProtection="0"/>
    <xf numFmtId="169" fontId="12" fillId="0" borderId="0" applyFill="0" applyBorder="0" applyAlignment="0" applyProtection="0"/>
    <xf numFmtId="170" fontId="12" fillId="0" borderId="0" applyFill="0" applyBorder="0" applyAlignment="0" applyProtection="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0" fontId="10" fillId="0" borderId="0" applyProtection="0"/>
    <xf numFmtId="49" fontId="10" fillId="0" borderId="5"/>
    <xf numFmtId="166" fontId="12" fillId="0" borderId="0" applyFill="0" applyBorder="0" applyAlignment="0" applyProtection="0"/>
    <xf numFmtId="49" fontId="10" fillId="0" borderId="5"/>
    <xf numFmtId="49" fontId="10" fillId="0" borderId="4"/>
    <xf numFmtId="49" fontId="10" fillId="0" borderId="4"/>
    <xf numFmtId="49" fontId="10" fillId="0" borderId="4"/>
    <xf numFmtId="49" fontId="10" fillId="0" borderId="4"/>
    <xf numFmtId="49" fontId="10" fillId="0" borderId="4"/>
    <xf numFmtId="49" fontId="10" fillId="0" borderId="5"/>
    <xf numFmtId="49" fontId="10" fillId="0" borderId="4"/>
    <xf numFmtId="49" fontId="10" fillId="0" borderId="4"/>
    <xf numFmtId="49" fontId="10" fillId="0" borderId="4"/>
    <xf numFmtId="49" fontId="10" fillId="0" borderId="4"/>
    <xf numFmtId="49" fontId="10" fillId="0" borderId="4"/>
    <xf numFmtId="49" fontId="10" fillId="0" borderId="5"/>
    <xf numFmtId="49" fontId="10" fillId="0" borderId="4"/>
    <xf numFmtId="49" fontId="10" fillId="0" borderId="4"/>
    <xf numFmtId="49" fontId="10" fillId="0" borderId="4"/>
    <xf numFmtId="49" fontId="10" fillId="0" borderId="4"/>
    <xf numFmtId="49" fontId="10" fillId="0" borderId="4"/>
    <xf numFmtId="49" fontId="10" fillId="0" borderId="5"/>
    <xf numFmtId="49" fontId="10" fillId="0" borderId="4"/>
    <xf numFmtId="49" fontId="10" fillId="0" borderId="4"/>
    <xf numFmtId="49" fontId="10" fillId="0" borderId="4"/>
    <xf numFmtId="49" fontId="10" fillId="0" borderId="4"/>
    <xf numFmtId="49" fontId="10" fillId="0" borderId="4"/>
    <xf numFmtId="49" fontId="10" fillId="0" borderId="5"/>
    <xf numFmtId="49" fontId="10" fillId="0" borderId="4"/>
    <xf numFmtId="49" fontId="10" fillId="0" borderId="4"/>
    <xf numFmtId="49" fontId="10" fillId="0" borderId="4"/>
    <xf numFmtId="49" fontId="10" fillId="0" borderId="4"/>
    <xf numFmtId="49" fontId="10" fillId="0" borderId="4"/>
    <xf numFmtId="49" fontId="10" fillId="0" borderId="5"/>
    <xf numFmtId="49" fontId="10" fillId="0" borderId="4"/>
    <xf numFmtId="49" fontId="10" fillId="0" borderId="4"/>
    <xf numFmtId="49" fontId="10" fillId="0" borderId="4"/>
    <xf numFmtId="49" fontId="10" fillId="0" borderId="4"/>
    <xf numFmtId="49" fontId="10" fillId="0" borderId="4"/>
    <xf numFmtId="1" fontId="17" fillId="0" borderId="6" applyAlignment="0"/>
    <xf numFmtId="0" fontId="12" fillId="0" borderId="0" applyNumberFormat="0" applyFill="0" applyBorder="0" applyAlignment="0"/>
    <xf numFmtId="38" fontId="12" fillId="0" borderId="0" applyFill="0" applyBorder="0" applyAlignment="0" applyProtection="0"/>
    <xf numFmtId="49" fontId="21" fillId="6" borderId="7">
      <alignment horizontal="center"/>
      <protection locked="0"/>
    </xf>
    <xf numFmtId="168" fontId="12" fillId="0" borderId="0" applyFill="0" applyBorder="0" applyAlignment="0" applyProtection="0"/>
    <xf numFmtId="169" fontId="12" fillId="0" borderId="0" applyFill="0" applyBorder="0" applyAlignment="0" applyProtection="0"/>
    <xf numFmtId="171" fontId="12" fillId="0" borderId="0" applyFill="0" applyBorder="0" applyAlignment="0" applyProtection="0"/>
    <xf numFmtId="172" fontId="12" fillId="0" borderId="0" applyFill="0" applyBorder="0" applyAlignment="0" applyProtection="0"/>
    <xf numFmtId="0" fontId="16" fillId="0" borderId="0"/>
    <xf numFmtId="0" fontId="22" fillId="0" borderId="0"/>
    <xf numFmtId="0" fontId="23" fillId="6" borderId="7">
      <alignment horizontal="center"/>
      <protection locked="0"/>
    </xf>
    <xf numFmtId="0" fontId="12" fillId="0" borderId="8" applyNumberFormat="0" applyFill="0" applyAlignment="0" applyProtection="0"/>
    <xf numFmtId="0" fontId="21" fillId="6" borderId="9">
      <protection locked="0"/>
    </xf>
    <xf numFmtId="0" fontId="24" fillId="2" borderId="10">
      <alignment horizontal="centerContinuous"/>
      <protection locked="0"/>
    </xf>
    <xf numFmtId="0" fontId="24" fillId="2" borderId="10">
      <alignment horizontal="center"/>
      <protection locked="0"/>
    </xf>
    <xf numFmtId="0" fontId="24" fillId="2" borderId="10">
      <alignment horizontal="center"/>
      <protection locked="0"/>
    </xf>
    <xf numFmtId="4" fontId="25" fillId="6" borderId="11"/>
    <xf numFmtId="0" fontId="4" fillId="0" borderId="0" applyAlignment="0">
      <alignment vertical="top" wrapText="1"/>
      <protection locked="0"/>
    </xf>
    <xf numFmtId="0" fontId="10" fillId="0" borderId="0"/>
    <xf numFmtId="0" fontId="12" fillId="0" borderId="0"/>
    <xf numFmtId="0" fontId="26" fillId="0" borderId="0"/>
    <xf numFmtId="0" fontId="21" fillId="6" borderId="12">
      <protection locked="0"/>
    </xf>
    <xf numFmtId="9" fontId="12" fillId="0" borderId="0" applyFill="0" applyBorder="0" applyAlignment="0" applyProtection="0"/>
    <xf numFmtId="1" fontId="10" fillId="0" borderId="0">
      <alignment horizontal="center" vertical="center"/>
      <protection locked="0"/>
    </xf>
    <xf numFmtId="0" fontId="10" fillId="0" borderId="0"/>
    <xf numFmtId="0" fontId="14" fillId="7" borderId="0">
      <alignment horizontal="left"/>
    </xf>
    <xf numFmtId="0" fontId="27" fillId="7" borderId="0"/>
    <xf numFmtId="173" fontId="12" fillId="0" borderId="0" applyFill="0" applyBorder="0" applyAlignment="0" applyProtection="0"/>
    <xf numFmtId="4" fontId="24" fillId="2" borderId="13">
      <alignment horizontal="right" vertical="center"/>
    </xf>
    <xf numFmtId="0" fontId="14" fillId="0" borderId="0"/>
    <xf numFmtId="165" fontId="15" fillId="0" borderId="5">
      <alignment horizontal="right" vertical="center"/>
    </xf>
    <xf numFmtId="173" fontId="12" fillId="0" borderId="0" applyFill="0" applyBorder="0" applyAlignment="0" applyProtection="0"/>
    <xf numFmtId="170" fontId="12" fillId="0" borderId="0" applyFill="0" applyBorder="0" applyAlignment="0" applyProtection="0"/>
    <xf numFmtId="174" fontId="12" fillId="0" borderId="0" applyFill="0" applyBorder="0" applyAlignment="0" applyProtection="0"/>
    <xf numFmtId="175" fontId="12" fillId="0" borderId="0" applyFill="0" applyBorder="0" applyAlignment="0" applyProtection="0"/>
    <xf numFmtId="176" fontId="12" fillId="0" borderId="0" applyFill="0" applyBorder="0" applyAlignment="0" applyProtection="0"/>
    <xf numFmtId="177" fontId="12" fillId="0" borderId="0" applyFill="0" applyBorder="0" applyAlignment="0" applyProtection="0"/>
    <xf numFmtId="0" fontId="10" fillId="0" borderId="0"/>
    <xf numFmtId="0" fontId="14" fillId="4" borderId="0" applyProtection="0"/>
  </cellStyleXfs>
  <cellXfs count="66">
    <xf numFmtId="0" fontId="0" fillId="0" borderId="0" xfId="0"/>
    <xf numFmtId="0" fontId="1" fillId="0" borderId="0" xfId="0" applyFont="1"/>
    <xf numFmtId="0" fontId="2" fillId="0" borderId="0" xfId="0" applyFont="1"/>
    <xf numFmtId="0" fontId="3" fillId="0" borderId="0" xfId="0" applyFont="1"/>
    <xf numFmtId="37" fontId="5" fillId="0" borderId="1" xfId="1" applyNumberFormat="1" applyFont="1" applyBorder="1" applyAlignment="1">
      <alignment horizontal="right" vertical="top"/>
      <protection locked="0"/>
    </xf>
    <xf numFmtId="0" fontId="5" fillId="0" borderId="2" xfId="1" applyFont="1" applyBorder="1" applyAlignment="1">
      <alignment horizontal="left" vertical="top" wrapText="1"/>
      <protection locked="0"/>
    </xf>
    <xf numFmtId="0" fontId="5" fillId="0" borderId="2" xfId="1" applyFont="1" applyBorder="1" applyAlignment="1">
      <alignment horizontal="center" vertical="top" wrapText="1"/>
      <protection locked="0"/>
    </xf>
    <xf numFmtId="164" fontId="5" fillId="0" borderId="2" xfId="1" applyNumberFormat="1" applyFont="1" applyBorder="1" applyAlignment="1">
      <alignment horizontal="right" vertical="top"/>
      <protection locked="0"/>
    </xf>
    <xf numFmtId="4" fontId="5" fillId="0" borderId="2" xfId="1" applyNumberFormat="1" applyFont="1" applyBorder="1" applyAlignment="1">
      <alignment horizontal="right" vertical="top"/>
      <protection locked="0"/>
    </xf>
    <xf numFmtId="4" fontId="0" fillId="0" borderId="0" xfId="0" applyNumberFormat="1"/>
    <xf numFmtId="0" fontId="6" fillId="0" borderId="0" xfId="0" applyFont="1"/>
    <xf numFmtId="4" fontId="7" fillId="0" borderId="0" xfId="0" applyNumberFormat="1" applyFont="1"/>
    <xf numFmtId="0" fontId="6" fillId="0" borderId="0" xfId="0" applyFont="1" applyAlignment="1">
      <alignment wrapText="1"/>
    </xf>
    <xf numFmtId="4" fontId="8" fillId="0" borderId="0" xfId="0" applyNumberFormat="1" applyFont="1"/>
    <xf numFmtId="0" fontId="6" fillId="0" borderId="0" xfId="0" applyFont="1" applyFill="1" applyBorder="1"/>
    <xf numFmtId="0" fontId="6" fillId="0" borderId="0" xfId="0" applyFont="1" applyFill="1" applyBorder="1" applyAlignment="1">
      <alignment horizontal="left"/>
    </xf>
    <xf numFmtId="37" fontId="5" fillId="0" borderId="0" xfId="1" applyNumberFormat="1" applyFont="1" applyBorder="1" applyAlignment="1">
      <alignment horizontal="right" vertical="top"/>
      <protection locked="0"/>
    </xf>
    <xf numFmtId="0" fontId="5" fillId="0" borderId="0" xfId="1" applyFont="1" applyBorder="1" applyAlignment="1">
      <alignment horizontal="left" vertical="top" wrapText="1"/>
      <protection locked="0"/>
    </xf>
    <xf numFmtId="0" fontId="5" fillId="0" borderId="0" xfId="1" applyFont="1" applyBorder="1" applyAlignment="1">
      <alignment horizontal="center" vertical="top" wrapText="1"/>
      <protection locked="0"/>
    </xf>
    <xf numFmtId="164" fontId="5" fillId="0" borderId="0" xfId="1" applyNumberFormat="1" applyFont="1" applyBorder="1" applyAlignment="1">
      <alignment horizontal="right" vertical="top"/>
      <protection locked="0"/>
    </xf>
    <xf numFmtId="4" fontId="5" fillId="0" borderId="0" xfId="1" applyNumberFormat="1" applyFont="1" applyBorder="1" applyAlignment="1">
      <alignment horizontal="right" vertical="top"/>
      <protection locked="0"/>
    </xf>
    <xf numFmtId="4" fontId="8" fillId="0" borderId="3" xfId="0" applyNumberFormat="1" applyFont="1" applyBorder="1"/>
    <xf numFmtId="0" fontId="0" fillId="0" borderId="0" xfId="0" applyBorder="1"/>
    <xf numFmtId="37" fontId="5" fillId="0" borderId="4" xfId="1" applyNumberFormat="1" applyFont="1" applyBorder="1" applyAlignment="1">
      <alignment horizontal="right" vertical="top"/>
      <protection locked="0"/>
    </xf>
    <xf numFmtId="0" fontId="5" fillId="0" borderId="4" xfId="1" applyFont="1" applyBorder="1" applyAlignment="1">
      <alignment horizontal="left" vertical="top" wrapText="1"/>
      <protection locked="0"/>
    </xf>
    <xf numFmtId="0" fontId="5" fillId="0" borderId="4" xfId="1" applyFont="1" applyBorder="1" applyAlignment="1">
      <alignment horizontal="center" vertical="top" wrapText="1"/>
      <protection locked="0"/>
    </xf>
    <xf numFmtId="164" fontId="5" fillId="0" borderId="4" xfId="1" applyNumberFormat="1" applyFont="1" applyBorder="1" applyAlignment="1">
      <alignment horizontal="right" vertical="top"/>
      <protection locked="0"/>
    </xf>
    <xf numFmtId="4" fontId="5" fillId="0" borderId="4" xfId="1" applyNumberFormat="1" applyFont="1" applyBorder="1" applyAlignment="1">
      <alignment horizontal="right" vertical="top"/>
      <protection locked="0"/>
    </xf>
    <xf numFmtId="0" fontId="6" fillId="0" borderId="4" xfId="0" applyFont="1" applyBorder="1"/>
    <xf numFmtId="0" fontId="0" fillId="0" borderId="4" xfId="0" applyBorder="1"/>
    <xf numFmtId="0" fontId="1" fillId="0" borderId="0" xfId="0" applyFont="1" applyBorder="1"/>
    <xf numFmtId="37" fontId="13" fillId="0" borderId="1" xfId="1" applyNumberFormat="1" applyFont="1" applyFill="1" applyBorder="1" applyAlignment="1">
      <alignment horizontal="right" vertical="top"/>
      <protection locked="0"/>
    </xf>
    <xf numFmtId="0" fontId="13" fillId="0" borderId="2" xfId="1" applyNumberFormat="1" applyFont="1" applyFill="1" applyBorder="1" applyAlignment="1">
      <alignment horizontal="left" vertical="top" wrapText="1"/>
      <protection locked="0"/>
    </xf>
    <xf numFmtId="0" fontId="13" fillId="0" borderId="2" xfId="1" applyFont="1" applyFill="1" applyBorder="1" applyAlignment="1">
      <alignment horizontal="left" vertical="top" wrapText="1"/>
      <protection locked="0"/>
    </xf>
    <xf numFmtId="0" fontId="13" fillId="0" borderId="2" xfId="1" applyFont="1" applyFill="1" applyBorder="1" applyAlignment="1">
      <alignment horizontal="center" vertical="top" wrapText="1"/>
      <protection locked="0"/>
    </xf>
    <xf numFmtId="164" fontId="13" fillId="0" borderId="2" xfId="1" applyNumberFormat="1" applyFont="1" applyFill="1" applyBorder="1" applyAlignment="1">
      <alignment horizontal="right" vertical="top"/>
      <protection locked="0"/>
    </xf>
    <xf numFmtId="4" fontId="13" fillId="0" borderId="2" xfId="1" applyNumberFormat="1" applyFont="1" applyFill="1" applyBorder="1" applyAlignment="1">
      <alignment horizontal="right" vertical="top"/>
      <protection locked="0"/>
    </xf>
    <xf numFmtId="0" fontId="1" fillId="0" borderId="14" xfId="0" applyFont="1" applyBorder="1"/>
    <xf numFmtId="0" fontId="0" fillId="0" borderId="15" xfId="0" applyBorder="1"/>
    <xf numFmtId="0" fontId="6" fillId="0" borderId="4" xfId="0" applyFont="1" applyFill="1" applyBorder="1"/>
    <xf numFmtId="2" fontId="5" fillId="0" borderId="4" xfId="1" applyNumberFormat="1" applyFont="1" applyBorder="1" applyAlignment="1">
      <alignment horizontal="right" vertical="top"/>
      <protection locked="0"/>
    </xf>
    <xf numFmtId="2" fontId="6" fillId="0" borderId="4" xfId="0" applyNumberFormat="1" applyFont="1" applyBorder="1"/>
    <xf numFmtId="0" fontId="0" fillId="0" borderId="0" xfId="0" applyFont="1"/>
    <xf numFmtId="4" fontId="29" fillId="0" borderId="0" xfId="0" applyNumberFormat="1" applyFont="1"/>
    <xf numFmtId="164" fontId="5" fillId="0" borderId="0" xfId="1" applyNumberFormat="1" applyFont="1" applyFill="1" applyBorder="1" applyAlignment="1">
      <alignment horizontal="right" vertical="top"/>
      <protection locked="0"/>
    </xf>
    <xf numFmtId="4" fontId="5" fillId="0" borderId="0" xfId="1" applyNumberFormat="1" applyFont="1" applyFill="1" applyBorder="1" applyAlignment="1">
      <alignment horizontal="right" vertical="top"/>
      <protection locked="0"/>
    </xf>
    <xf numFmtId="37" fontId="5" fillId="0" borderId="0" xfId="1" applyNumberFormat="1" applyFont="1" applyFill="1" applyBorder="1" applyAlignment="1">
      <alignment horizontal="right" vertical="top"/>
      <protection locked="0"/>
    </xf>
    <xf numFmtId="0" fontId="5" fillId="0" borderId="0" xfId="1" applyFont="1" applyFill="1" applyBorder="1" applyAlignment="1">
      <alignment horizontal="left" vertical="top" wrapText="1"/>
      <protection locked="0"/>
    </xf>
    <xf numFmtId="0" fontId="5" fillId="0" borderId="4" xfId="1" applyFont="1" applyFill="1" applyBorder="1" applyAlignment="1">
      <alignment horizontal="center" vertical="top" wrapText="1"/>
      <protection locked="0"/>
    </xf>
    <xf numFmtId="164" fontId="5" fillId="0" borderId="4" xfId="1" applyNumberFormat="1" applyFont="1" applyFill="1" applyBorder="1" applyAlignment="1">
      <alignment horizontal="right" vertical="top"/>
      <protection locked="0"/>
    </xf>
    <xf numFmtId="4" fontId="5" fillId="0" borderId="4" xfId="1" applyNumberFormat="1" applyFont="1" applyFill="1" applyBorder="1" applyAlignment="1">
      <alignment horizontal="right" vertical="top"/>
      <protection locked="0"/>
    </xf>
    <xf numFmtId="0" fontId="5" fillId="0" borderId="2" xfId="1" applyNumberFormat="1" applyFont="1" applyFill="1" applyBorder="1" applyAlignment="1">
      <alignment horizontal="left" vertical="top" wrapText="1"/>
      <protection locked="0"/>
    </xf>
    <xf numFmtId="0" fontId="5" fillId="0" borderId="2" xfId="1" applyFont="1" applyFill="1" applyBorder="1" applyAlignment="1">
      <alignment horizontal="left" vertical="top" wrapText="1"/>
      <protection locked="0"/>
    </xf>
    <xf numFmtId="0" fontId="5" fillId="0" borderId="2" xfId="1" applyFont="1" applyFill="1" applyBorder="1" applyAlignment="1">
      <alignment horizontal="center" vertical="top" wrapText="1"/>
      <protection locked="0"/>
    </xf>
    <xf numFmtId="164" fontId="5" fillId="0" borderId="2" xfId="1" applyNumberFormat="1" applyFont="1" applyFill="1" applyBorder="1" applyAlignment="1">
      <alignment horizontal="right" vertical="top"/>
      <protection locked="0"/>
    </xf>
    <xf numFmtId="0" fontId="0" fillId="0" borderId="0" xfId="0" applyAlignment="1">
      <alignment vertical="center"/>
    </xf>
    <xf numFmtId="37" fontId="13" fillId="0" borderId="4" xfId="1" applyNumberFormat="1" applyFont="1" applyFill="1" applyBorder="1" applyAlignment="1">
      <alignment horizontal="right" vertical="top"/>
      <protection locked="0"/>
    </xf>
    <xf numFmtId="0" fontId="5" fillId="0" borderId="4" xfId="1" applyNumberFormat="1" applyFont="1" applyFill="1" applyBorder="1" applyAlignment="1">
      <alignment horizontal="left" vertical="top" wrapText="1"/>
      <protection locked="0"/>
    </xf>
    <xf numFmtId="0" fontId="5" fillId="0" borderId="4" xfId="1" applyFont="1" applyFill="1" applyBorder="1" applyAlignment="1">
      <alignment horizontal="left" vertical="top" wrapText="1"/>
      <protection locked="0"/>
    </xf>
    <xf numFmtId="4" fontId="13" fillId="0" borderId="4" xfId="1" applyNumberFormat="1" applyFont="1" applyFill="1" applyBorder="1" applyAlignment="1">
      <alignment horizontal="right" vertical="top"/>
      <protection locked="0"/>
    </xf>
    <xf numFmtId="0" fontId="28" fillId="0" borderId="0" xfId="0" applyFont="1" applyAlignment="1">
      <alignment vertical="center"/>
    </xf>
    <xf numFmtId="0" fontId="28" fillId="0" borderId="0" xfId="0" applyFont="1"/>
    <xf numFmtId="37" fontId="5" fillId="0" borderId="4" xfId="1" applyNumberFormat="1" applyFont="1" applyFill="1" applyBorder="1" applyAlignment="1">
      <alignment horizontal="right" vertical="top"/>
      <protection locked="0"/>
    </xf>
    <xf numFmtId="4" fontId="28" fillId="0" borderId="0" xfId="0" applyNumberFormat="1" applyFont="1"/>
    <xf numFmtId="0" fontId="0" fillId="0" borderId="0" xfId="0" applyFont="1" applyAlignment="1">
      <alignment wrapText="1"/>
    </xf>
    <xf numFmtId="0" fontId="0" fillId="0" borderId="0" xfId="0" applyAlignment="1">
      <alignment wrapText="1"/>
    </xf>
  </cellXfs>
  <cellStyles count="807">
    <cellStyle name="_08_4914_006_02_09_51_Výkaz výměr_2010-05" xfId="4"/>
    <cellStyle name="_5230_RD Kunratice - sklípek_rozpočet" xfId="5"/>
    <cellStyle name="_5230_RD Kunratice - sklípek_rozpočet_002_08_4914_002_01_09_17_002Technicka_specifikace_2etapa" xfId="6"/>
    <cellStyle name="_5230_RD Kunratice - sklípek_rozpočet_002_08_4914_002_01_09_17_002Technicka_specifikace_2etapa_rozpočet_" xfId="7"/>
    <cellStyle name="_5230_RD Kunratice - sklípek_rozpočet_002_08_4914_002_01_09_17_002Technicka_specifikace_2etapa_SO 100 kom_Soupis prací" xfId="8"/>
    <cellStyle name="_5230_RD Kunratice - sklípek_rozpočet_002_08_4914_002_01_09_17_002Technicka_specifikace_2etapa_SO 101 provizorní DZ" xfId="9"/>
    <cellStyle name="_5230_RD Kunratice - sklípek_rozpočet_002_08_4914_002_01_09_17_002Technicka_specifikace_2etapa_SO 200" xfId="10"/>
    <cellStyle name="_5230_RD Kunratice - sklípek_rozpočet_002_08_4914_002_01_09_17_002Technicka_specifikace_2etapa_Soupis prací_SO400 xls" xfId="11"/>
    <cellStyle name="_5230_RD Kunratice - sklípek_rozpočet_09_bur_kanali" xfId="12"/>
    <cellStyle name="_5230_RD Kunratice - sklípek_rozpočet_09_bur_kanali_rozpočet_" xfId="13"/>
    <cellStyle name="_5230_RD Kunratice - sklípek_rozpočet_09_bur_kanali_SO 100 kom_Soupis prací" xfId="14"/>
    <cellStyle name="_5230_RD Kunratice - sklípek_rozpočet_09_bur_kanali_SO 101 provizorní DZ" xfId="15"/>
    <cellStyle name="_5230_RD Kunratice - sklípek_rozpočet_09_bur_kanali_SO 200" xfId="16"/>
    <cellStyle name="_5230_RD Kunratice - sklípek_rozpočet_09_bur_kanali_Soupis prací_SO400 xls" xfId="17"/>
    <cellStyle name="_5230_RD Kunratice - sklípek_rozpočet_09_bur_podlažní_vestavby" xfId="18"/>
    <cellStyle name="_5230_RD Kunratice - sklípek_rozpočet_09_bur_podlažní_vestavby_rozpočet_" xfId="19"/>
    <cellStyle name="_5230_RD Kunratice - sklípek_rozpočet_09_bur_podlažní_vestavby_SO 100 kom_Soupis prací" xfId="20"/>
    <cellStyle name="_5230_RD Kunratice - sklípek_rozpočet_09_bur_podlažní_vestavby_SO 101 provizorní DZ" xfId="21"/>
    <cellStyle name="_5230_RD Kunratice - sklípek_rozpočet_09_bur_podlažní_vestavby_SO 200" xfId="22"/>
    <cellStyle name="_5230_RD Kunratice - sklípek_rozpočet_09_bur_podlažní_vestavby_Soupis prací_SO400 xls" xfId="23"/>
    <cellStyle name="_5230_RD Kunratice - sklípek_rozpočet_09_buri_malby" xfId="24"/>
    <cellStyle name="_5230_RD Kunratice - sklípek_rozpočet_09_buri_malby_rozpočet_" xfId="25"/>
    <cellStyle name="_5230_RD Kunratice - sklípek_rozpočet_09_buri_malby_SO 100 kom_Soupis prací" xfId="26"/>
    <cellStyle name="_5230_RD Kunratice - sklípek_rozpočet_09_buri_malby_SO 101 provizorní DZ" xfId="27"/>
    <cellStyle name="_5230_RD Kunratice - sklípek_rozpočet_09_buri_malby_SO 200" xfId="28"/>
    <cellStyle name="_5230_RD Kunratice - sklípek_rozpočet_09_buri_malby_Soupis prací_SO400 xls" xfId="29"/>
    <cellStyle name="_5230_RD Kunratice - sklípek_rozpočet_09_buri_regaly" xfId="30"/>
    <cellStyle name="_5230_RD Kunratice - sklípek_rozpočet_09_buri_regaly_rozpočet_" xfId="31"/>
    <cellStyle name="_5230_RD Kunratice - sklípek_rozpočet_09_buri_regaly_SO 100 kom_Soupis prací" xfId="32"/>
    <cellStyle name="_5230_RD Kunratice - sklípek_rozpočet_09_buri_regaly_SO 101 provizorní DZ" xfId="33"/>
    <cellStyle name="_5230_RD Kunratice - sklípek_rozpočet_09_buri_regaly_SO 200" xfId="34"/>
    <cellStyle name="_5230_RD Kunratice - sklípek_rozpočet_09_buri_regaly_Soupis prací_SO400 xls" xfId="35"/>
    <cellStyle name="_5230_RD Kunratice - sklípek_rozpočet_09-13-zbytek" xfId="36"/>
    <cellStyle name="_5230_RD Kunratice - sklípek_rozpočet_09-13-zbytek_rozpočet_" xfId="37"/>
    <cellStyle name="_5230_RD Kunratice - sklípek_rozpočet_09-13-zbytek_SO 100 kom_Soupis prací" xfId="38"/>
    <cellStyle name="_5230_RD Kunratice - sklípek_rozpočet_09-13-zbytek_SO 101 provizorní DZ" xfId="39"/>
    <cellStyle name="_5230_RD Kunratice - sklípek_rozpočet_09-13-zbytek_SO 200" xfId="40"/>
    <cellStyle name="_5230_RD Kunratice - sklípek_rozpočet_09-13-zbytek_Soupis prací_SO400 xls" xfId="41"/>
    <cellStyle name="_5230_RD Kunratice - sklípek_rozpočet_09-17" xfId="42"/>
    <cellStyle name="_5230_RD Kunratice - sklípek_rozpočet_09-17_rozpočet_" xfId="43"/>
    <cellStyle name="_5230_RD Kunratice - sklípek_rozpočet_09-17_SO 100 kom_Soupis prací" xfId="44"/>
    <cellStyle name="_5230_RD Kunratice - sklípek_rozpočet_09-17_SO 101 provizorní DZ" xfId="45"/>
    <cellStyle name="_5230_RD Kunratice - sklípek_rozpočet_09-17_SO 200" xfId="46"/>
    <cellStyle name="_5230_RD Kunratice - sklípek_rozpočet_09-17_Soupis prací_SO400 xls" xfId="47"/>
    <cellStyle name="_5230_RD Kunratice - sklípek_rozpočet_09-20" xfId="48"/>
    <cellStyle name="_5230_RD Kunratice - sklípek_rozpočet_09-20_rozpočet_" xfId="49"/>
    <cellStyle name="_5230_RD Kunratice - sklípek_rozpočet_09-20_SO 100 kom_Soupis prací" xfId="50"/>
    <cellStyle name="_5230_RD Kunratice - sklípek_rozpočet_09-20_SO 101 provizorní DZ" xfId="51"/>
    <cellStyle name="_5230_RD Kunratice - sklípek_rozpočet_09-20_SO 200" xfId="52"/>
    <cellStyle name="_5230_RD Kunratice - sklípek_rozpočet_09-20_Soupis prací_SO400 xls" xfId="53"/>
    <cellStyle name="_5230_RD Kunratice - sklípek_rozpočet_rozpočet_" xfId="54"/>
    <cellStyle name="_5230_RD Kunratice - sklípek_rozpočet_SO 100 kom_Soupis prací" xfId="55"/>
    <cellStyle name="_5230_RD Kunratice - sklípek_rozpočet_SO 101 provizorní DZ" xfId="56"/>
    <cellStyle name="_5230_RD Kunratice - sklípek_rozpočet_SO 200" xfId="57"/>
    <cellStyle name="_5230_RD Kunratice - sklípek_rozpočet_Soupis prací_SO400 xls" xfId="58"/>
    <cellStyle name="_5253_03_002_EL_Rozpocet" xfId="59"/>
    <cellStyle name="_Dostavba školy Nymburk_Celková rekapitulace" xfId="60"/>
    <cellStyle name="_Dostavba školy Nymburk_Celková rekapitulace_002_08_4914_002_01_09_17_002Technicka_specifikace_2etapa" xfId="61"/>
    <cellStyle name="_Dostavba školy Nymburk_Celková rekapitulace_002_08_4914_002_01_09_17_002Technicka_specifikace_2etapa_rozpočet_" xfId="62"/>
    <cellStyle name="_Dostavba školy Nymburk_Celková rekapitulace_002_08_4914_002_01_09_17_002Technicka_specifikace_2etapa_SO 100 kom_Soupis prací" xfId="63"/>
    <cellStyle name="_Dostavba školy Nymburk_Celková rekapitulace_002_08_4914_002_01_09_17_002Technicka_specifikace_2etapa_SO 101 provizorní DZ" xfId="64"/>
    <cellStyle name="_Dostavba školy Nymburk_Celková rekapitulace_002_08_4914_002_01_09_17_002Technicka_specifikace_2etapa_SO 200" xfId="65"/>
    <cellStyle name="_Dostavba školy Nymburk_Celková rekapitulace_002_08_4914_002_01_09_17_002Technicka_specifikace_2etapa_Soupis prací_SO400 xls" xfId="66"/>
    <cellStyle name="_Dostavba školy Nymburk_Celková rekapitulace_09_bur_kanali" xfId="67"/>
    <cellStyle name="_Dostavba školy Nymburk_Celková rekapitulace_09_bur_kanali_rozpočet_" xfId="68"/>
    <cellStyle name="_Dostavba školy Nymburk_Celková rekapitulace_09_bur_kanali_SO 100 kom_Soupis prací" xfId="69"/>
    <cellStyle name="_Dostavba školy Nymburk_Celková rekapitulace_09_bur_kanali_SO 101 provizorní DZ" xfId="70"/>
    <cellStyle name="_Dostavba školy Nymburk_Celková rekapitulace_09_bur_kanali_SO 200" xfId="71"/>
    <cellStyle name="_Dostavba školy Nymburk_Celková rekapitulace_09_bur_kanali_Soupis prací_SO400 xls" xfId="72"/>
    <cellStyle name="_Dostavba školy Nymburk_Celková rekapitulace_09_bur_podlažní_vestavby" xfId="73"/>
    <cellStyle name="_Dostavba školy Nymburk_Celková rekapitulace_09_bur_podlažní_vestavby_rozpočet_" xfId="74"/>
    <cellStyle name="_Dostavba školy Nymburk_Celková rekapitulace_09_bur_podlažní_vestavby_SO 100 kom_Soupis prací" xfId="75"/>
    <cellStyle name="_Dostavba školy Nymburk_Celková rekapitulace_09_bur_podlažní_vestavby_SO 101 provizorní DZ" xfId="76"/>
    <cellStyle name="_Dostavba školy Nymburk_Celková rekapitulace_09_bur_podlažní_vestavby_SO 200" xfId="77"/>
    <cellStyle name="_Dostavba školy Nymburk_Celková rekapitulace_09_bur_podlažní_vestavby_Soupis prací_SO400 xls" xfId="78"/>
    <cellStyle name="_Dostavba školy Nymburk_Celková rekapitulace_09_buri_malby" xfId="79"/>
    <cellStyle name="_Dostavba školy Nymburk_Celková rekapitulace_09_buri_malby_rozpočet_" xfId="80"/>
    <cellStyle name="_Dostavba školy Nymburk_Celková rekapitulace_09_buri_malby_SO 100 kom_Soupis prací" xfId="81"/>
    <cellStyle name="_Dostavba školy Nymburk_Celková rekapitulace_09_buri_malby_SO 101 provizorní DZ" xfId="82"/>
    <cellStyle name="_Dostavba školy Nymburk_Celková rekapitulace_09_buri_malby_SO 200" xfId="83"/>
    <cellStyle name="_Dostavba školy Nymburk_Celková rekapitulace_09_buri_malby_Soupis prací_SO400 xls" xfId="84"/>
    <cellStyle name="_Dostavba školy Nymburk_Celková rekapitulace_09_buri_regaly" xfId="85"/>
    <cellStyle name="_Dostavba školy Nymburk_Celková rekapitulace_09_buri_regaly_rozpočet_" xfId="86"/>
    <cellStyle name="_Dostavba školy Nymburk_Celková rekapitulace_09_buri_regaly_SO 100 kom_Soupis prací" xfId="87"/>
    <cellStyle name="_Dostavba školy Nymburk_Celková rekapitulace_09_buri_regaly_SO 101 provizorní DZ" xfId="88"/>
    <cellStyle name="_Dostavba školy Nymburk_Celková rekapitulace_09_buri_regaly_SO 200" xfId="89"/>
    <cellStyle name="_Dostavba školy Nymburk_Celková rekapitulace_09_buri_regaly_Soupis prací_SO400 xls" xfId="90"/>
    <cellStyle name="_Dostavba školy Nymburk_Celková rekapitulace_09-13-zbytek" xfId="91"/>
    <cellStyle name="_Dostavba školy Nymburk_Celková rekapitulace_09-13-zbytek_rozpočet_" xfId="92"/>
    <cellStyle name="_Dostavba školy Nymburk_Celková rekapitulace_09-13-zbytek_SO 100 kom_Soupis prací" xfId="93"/>
    <cellStyle name="_Dostavba školy Nymburk_Celková rekapitulace_09-13-zbytek_SO 101 provizorní DZ" xfId="94"/>
    <cellStyle name="_Dostavba školy Nymburk_Celková rekapitulace_09-13-zbytek_SO 200" xfId="95"/>
    <cellStyle name="_Dostavba školy Nymburk_Celková rekapitulace_09-13-zbytek_Soupis prací_SO400 xls" xfId="96"/>
    <cellStyle name="_Dostavba školy Nymburk_Celková rekapitulace_09-17" xfId="97"/>
    <cellStyle name="_Dostavba školy Nymburk_Celková rekapitulace_09-17_rozpočet_" xfId="98"/>
    <cellStyle name="_Dostavba školy Nymburk_Celková rekapitulace_09-17_SO 100 kom_Soupis prací" xfId="99"/>
    <cellStyle name="_Dostavba školy Nymburk_Celková rekapitulace_09-17_SO 101 provizorní DZ" xfId="100"/>
    <cellStyle name="_Dostavba školy Nymburk_Celková rekapitulace_09-17_SO 200" xfId="101"/>
    <cellStyle name="_Dostavba školy Nymburk_Celková rekapitulace_09-17_Soupis prací_SO400 xls" xfId="102"/>
    <cellStyle name="_Dostavba školy Nymburk_Celková rekapitulace_09-20" xfId="103"/>
    <cellStyle name="_Dostavba školy Nymburk_Celková rekapitulace_09-20_rozpočet_" xfId="104"/>
    <cellStyle name="_Dostavba školy Nymburk_Celková rekapitulace_09-20_SO 100 kom_Soupis prací" xfId="105"/>
    <cellStyle name="_Dostavba školy Nymburk_Celková rekapitulace_09-20_SO 101 provizorní DZ" xfId="106"/>
    <cellStyle name="_Dostavba školy Nymburk_Celková rekapitulace_09-20_SO 200" xfId="107"/>
    <cellStyle name="_Dostavba školy Nymburk_Celková rekapitulace_09-20_Soupis prací_SO400 xls" xfId="108"/>
    <cellStyle name="_Dostavba školy Nymburk_Celková rekapitulace_rozpočet_" xfId="109"/>
    <cellStyle name="_Dostavba školy Nymburk_Celková rekapitulace_SO 05 interiér propočet" xfId="110"/>
    <cellStyle name="_Dostavba školy Nymburk_Celková rekapitulace_SO 05 interiér propočet_rozpočet_" xfId="111"/>
    <cellStyle name="_Dostavba školy Nymburk_Celková rekapitulace_SO 05 interiér propočet_SO 100 kom_Soupis prací" xfId="112"/>
    <cellStyle name="_Dostavba školy Nymburk_Celková rekapitulace_SO 05 interiér propočet_SO 101 provizorní DZ" xfId="113"/>
    <cellStyle name="_Dostavba školy Nymburk_Celková rekapitulace_SO 05 interiér propočet_SO 200" xfId="114"/>
    <cellStyle name="_Dostavba školy Nymburk_Celková rekapitulace_SO 05 interiér propočet_Soupis prací_SO400 xls" xfId="115"/>
    <cellStyle name="_Dostavba školy Nymburk_Celková rekapitulace_SO 05 střecha propočet" xfId="116"/>
    <cellStyle name="_Dostavba školy Nymburk_Celková rekapitulace_SO 05 střecha propočet_rozpočet_" xfId="117"/>
    <cellStyle name="_Dostavba školy Nymburk_Celková rekapitulace_SO 05 střecha propočet_SO 100 kom_Soupis prací" xfId="118"/>
    <cellStyle name="_Dostavba školy Nymburk_Celková rekapitulace_SO 05 střecha propočet_SO 101 provizorní DZ" xfId="119"/>
    <cellStyle name="_Dostavba školy Nymburk_Celková rekapitulace_SO 05 střecha propočet_SO 200" xfId="120"/>
    <cellStyle name="_Dostavba školy Nymburk_Celková rekapitulace_SO 05 střecha propočet_Soupis prací_SO400 xls" xfId="121"/>
    <cellStyle name="_Dostavba školy Nymburk_Celková rekapitulace_SO 05 vzduchové sanační úpravy propočet" xfId="122"/>
    <cellStyle name="_Dostavba školy Nymburk_Celková rekapitulace_SO 05 vzduchové sanační úpravy propočet_rozpočet_" xfId="123"/>
    <cellStyle name="_Dostavba školy Nymburk_Celková rekapitulace_SO 05 vzduchové sanační úpravy propočet_SO 100 kom_Soupis prací" xfId="124"/>
    <cellStyle name="_Dostavba školy Nymburk_Celková rekapitulace_SO 05 vzduchové sanační úpravy propočet_SO 101 provizorní DZ" xfId="125"/>
    <cellStyle name="_Dostavba školy Nymburk_Celková rekapitulace_SO 05 vzduchové sanační úpravy propočet_SO 200" xfId="126"/>
    <cellStyle name="_Dostavba školy Nymburk_Celková rekapitulace_SO 05 vzduchové sanační úpravy propočet_Soupis prací_SO400 xls" xfId="127"/>
    <cellStyle name="_Dostavba školy Nymburk_Celková rekapitulace_SO 100 kom_Soupis prací" xfId="128"/>
    <cellStyle name="_Dostavba školy Nymburk_Celková rekapitulace_SO 101 provizorní DZ" xfId="129"/>
    <cellStyle name="_Dostavba školy Nymburk_Celková rekapitulace_SO 200" xfId="130"/>
    <cellStyle name="_Dostavba školy Nymburk_Celková rekapitulace_Soupis prací_SO400 xls" xfId="131"/>
    <cellStyle name="_Ladronka_2_VV-DVD_kontrola_FINAL" xfId="132"/>
    <cellStyle name="_Ladronka_2_VV-DVD_kontrola_FINAL_002_08_4914_002_01_09_17_002Technicka_specifikace_2etapa" xfId="133"/>
    <cellStyle name="_Ladronka_2_VV-DVD_kontrola_FINAL_002_08_4914_002_01_09_17_002Technicka_specifikace_2etapa_rozpočet_" xfId="134"/>
    <cellStyle name="_Ladronka_2_VV-DVD_kontrola_FINAL_002_08_4914_002_01_09_17_002Technicka_specifikace_2etapa_rozpočet__6468_SO5_Kanceláře_po_KFC_2_NP_VV" xfId="135"/>
    <cellStyle name="_Ladronka_2_VV-DVD_kontrola_FINAL_002_08_4914_002_01_09_17_002Technicka_specifikace_2etapa_SO 100 kom_Soupis prací" xfId="136"/>
    <cellStyle name="_Ladronka_2_VV-DVD_kontrola_FINAL_002_08_4914_002_01_09_17_002Technicka_specifikace_2etapa_SO 100 kom_Soupis prací_6468_SO5_Kanceláře_po_KFC_2_NP_VV" xfId="137"/>
    <cellStyle name="_Ladronka_2_VV-DVD_kontrola_FINAL_002_08_4914_002_01_09_17_002Technicka_specifikace_2etapa_SO 101 provizorní DZ" xfId="138"/>
    <cellStyle name="_Ladronka_2_VV-DVD_kontrola_FINAL_002_08_4914_002_01_09_17_002Technicka_specifikace_2etapa_SO 101 provizorní DZ_6468_SO5_Kanceláře_po_KFC_2_NP_VV" xfId="139"/>
    <cellStyle name="_Ladronka_2_VV-DVD_kontrola_FINAL_002_08_4914_002_01_09_17_002Technicka_specifikace_2etapa_SO 200" xfId="140"/>
    <cellStyle name="_Ladronka_2_VV-DVD_kontrola_FINAL_002_08_4914_002_01_09_17_002Technicka_specifikace_2etapa_SO 200_6468_SO5_Kanceláře_po_KFC_2_NP_VV" xfId="141"/>
    <cellStyle name="_Ladronka_2_VV-DVD_kontrola_FINAL_002_08_4914_002_01_09_17_002Technicka_specifikace_2etapa_Soupis prací_SO400 xls" xfId="142"/>
    <cellStyle name="_Ladronka_2_VV-DVD_kontrola_FINAL_002_08_4914_002_01_09_17_002Technicka_specifikace_2etapa_Soupis prací_SO400 xls_6468_SO5_Kanceláře_po_KFC_2_NP_VV" xfId="143"/>
    <cellStyle name="_Ladronka_2_VV-DVD_kontrola_FINAL_09-13-zbytek" xfId="144"/>
    <cellStyle name="_Ladronka_2_VV-DVD_kontrola_FINAL_09-13-zbytek_rozpočet_" xfId="145"/>
    <cellStyle name="_Ladronka_2_VV-DVD_kontrola_FINAL_09-13-zbytek_rozpočet__6468_SO5_Kanceláře_po_KFC_2_NP_VV" xfId="146"/>
    <cellStyle name="_Ladronka_2_VV-DVD_kontrola_FINAL_09-13-zbytek_SO 100 kom_Soupis prací" xfId="147"/>
    <cellStyle name="_Ladronka_2_VV-DVD_kontrola_FINAL_09-13-zbytek_SO 100 kom_Soupis prací_6468_SO5_Kanceláře_po_KFC_2_NP_VV" xfId="148"/>
    <cellStyle name="_Ladronka_2_VV-DVD_kontrola_FINAL_09-13-zbytek_SO 101 provizorní DZ" xfId="149"/>
    <cellStyle name="_Ladronka_2_VV-DVD_kontrola_FINAL_09-13-zbytek_SO 101 provizorní DZ_6468_SO5_Kanceláře_po_KFC_2_NP_VV" xfId="150"/>
    <cellStyle name="_Ladronka_2_VV-DVD_kontrola_FINAL_09-13-zbytek_SO 200" xfId="151"/>
    <cellStyle name="_Ladronka_2_VV-DVD_kontrola_FINAL_09-13-zbytek_SO 200_6468_SO5_Kanceláře_po_KFC_2_NP_VV" xfId="152"/>
    <cellStyle name="_Ladronka_2_VV-DVD_kontrola_FINAL_09-13-zbytek_Soupis prací_SO400 xls" xfId="153"/>
    <cellStyle name="_Ladronka_2_VV-DVD_kontrola_FINAL_09-13-zbytek_Soupis prací_SO400 xls_6468_SO5_Kanceláře_po_KFC_2_NP_VV" xfId="154"/>
    <cellStyle name="_Ladronka_2_VV-DVD_kontrola_FINAL_09-17" xfId="155"/>
    <cellStyle name="_Ladronka_2_VV-DVD_kontrola_FINAL_09-17_rozpočet_" xfId="156"/>
    <cellStyle name="_Ladronka_2_VV-DVD_kontrola_FINAL_09-17_rozpočet__6468_SO5_Kanceláře_po_KFC_2_NP_VV" xfId="157"/>
    <cellStyle name="_Ladronka_2_VV-DVD_kontrola_FINAL_09-17_SO 100 kom_Soupis prací" xfId="158"/>
    <cellStyle name="_Ladronka_2_VV-DVD_kontrola_FINAL_09-17_SO 100 kom_Soupis prací_6468_SO5_Kanceláře_po_KFC_2_NP_VV" xfId="159"/>
    <cellStyle name="_Ladronka_2_VV-DVD_kontrola_FINAL_09-17_SO 101 provizorní DZ" xfId="160"/>
    <cellStyle name="_Ladronka_2_VV-DVD_kontrola_FINAL_09-17_SO 101 provizorní DZ_6468_SO5_Kanceláře_po_KFC_2_NP_VV" xfId="161"/>
    <cellStyle name="_Ladronka_2_VV-DVD_kontrola_FINAL_09-17_SO 200" xfId="162"/>
    <cellStyle name="_Ladronka_2_VV-DVD_kontrola_FINAL_09-17_SO 200_6468_SO5_Kanceláře_po_KFC_2_NP_VV" xfId="163"/>
    <cellStyle name="_Ladronka_2_VV-DVD_kontrola_FINAL_09-17_Soupis prací_SO400 xls" xfId="164"/>
    <cellStyle name="_Ladronka_2_VV-DVD_kontrola_FINAL_09-17_Soupis prací_SO400 xls_6468_SO5_Kanceláře_po_KFC_2_NP_VV" xfId="165"/>
    <cellStyle name="_Ladronka_2_VV-DVD_kontrola_FINAL_SO 05 interiér propočet" xfId="166"/>
    <cellStyle name="_Ladronka_2_VV-DVD_kontrola_FINAL_SO 05 interiér propočet_rozpočet_" xfId="167"/>
    <cellStyle name="_Ladronka_2_VV-DVD_kontrola_FINAL_SO 05 interiér propočet_rozpočet__6468_SO5_Kanceláře_po_KFC_2_NP_VV" xfId="168"/>
    <cellStyle name="_Ladronka_2_VV-DVD_kontrola_FINAL_SO 05 interiér propočet_SO 100 kom_Soupis prací" xfId="169"/>
    <cellStyle name="_Ladronka_2_VV-DVD_kontrola_FINAL_SO 05 interiér propočet_SO 100 kom_Soupis prací_6468_SO5_Kanceláře_po_KFC_2_NP_VV" xfId="170"/>
    <cellStyle name="_Ladronka_2_VV-DVD_kontrola_FINAL_SO 05 interiér propočet_SO 101 provizorní DZ" xfId="171"/>
    <cellStyle name="_Ladronka_2_VV-DVD_kontrola_FINAL_SO 05 interiér propočet_SO 101 provizorní DZ_6468_SO5_Kanceláře_po_KFC_2_NP_VV" xfId="172"/>
    <cellStyle name="_Ladronka_2_VV-DVD_kontrola_FINAL_SO 05 interiér propočet_SO 200" xfId="173"/>
    <cellStyle name="_Ladronka_2_VV-DVD_kontrola_FINAL_SO 05 interiér propočet_SO 200_6468_SO5_Kanceláře_po_KFC_2_NP_VV" xfId="174"/>
    <cellStyle name="_Ladronka_2_VV-DVD_kontrola_FINAL_SO 05 interiér propočet_Soupis prací_SO400 xls" xfId="175"/>
    <cellStyle name="_Ladronka_2_VV-DVD_kontrola_FINAL_SO 05 interiér propočet_Soupis prací_SO400 xls_6468_SO5_Kanceláře_po_KFC_2_NP_VV" xfId="176"/>
    <cellStyle name="_Ladronka_2_VV-DVD_kontrola_FINAL_SO 05 střecha propočet" xfId="177"/>
    <cellStyle name="_Ladronka_2_VV-DVD_kontrola_FINAL_SO 05 střecha propočet_rozpočet_" xfId="178"/>
    <cellStyle name="_Ladronka_2_VV-DVD_kontrola_FINAL_SO 05 střecha propočet_rozpočet__6468_SO5_Kanceláře_po_KFC_2_NP_VV" xfId="179"/>
    <cellStyle name="_Ladronka_2_VV-DVD_kontrola_FINAL_SO 05 střecha propočet_SO 100 kom_Soupis prací" xfId="180"/>
    <cellStyle name="_Ladronka_2_VV-DVD_kontrola_FINAL_SO 05 střecha propočet_SO 100 kom_Soupis prací_6468_SO5_Kanceláře_po_KFC_2_NP_VV" xfId="181"/>
    <cellStyle name="_Ladronka_2_VV-DVD_kontrola_FINAL_SO 05 střecha propočet_SO 101 provizorní DZ" xfId="182"/>
    <cellStyle name="_Ladronka_2_VV-DVD_kontrola_FINAL_SO 05 střecha propočet_SO 101 provizorní DZ_6468_SO5_Kanceláře_po_KFC_2_NP_VV" xfId="183"/>
    <cellStyle name="_Ladronka_2_VV-DVD_kontrola_FINAL_SO 05 střecha propočet_SO 200" xfId="184"/>
    <cellStyle name="_Ladronka_2_VV-DVD_kontrola_FINAL_SO 05 střecha propočet_SO 200_6468_SO5_Kanceláře_po_KFC_2_NP_VV" xfId="185"/>
    <cellStyle name="_Ladronka_2_VV-DVD_kontrola_FINAL_SO 05 střecha propočet_Soupis prací_SO400 xls" xfId="186"/>
    <cellStyle name="_Ladronka_2_VV-DVD_kontrola_FINAL_SO 05 střecha propočet_Soupis prací_SO400 xls_6468_SO5_Kanceláře_po_KFC_2_NP_VV" xfId="187"/>
    <cellStyle name="_Ladronka_2_VV-DVD_kontrola_FINAL_SO 05 vzduchové sanační úpravy propočet" xfId="188"/>
    <cellStyle name="_Ladronka_2_VV-DVD_kontrola_FINAL_SO 05 vzduchové sanační úpravy propočet_rozpočet_" xfId="189"/>
    <cellStyle name="_Ladronka_2_VV-DVD_kontrola_FINAL_SO 05 vzduchové sanační úpravy propočet_rozpočet__6468_SO5_Kanceláře_po_KFC_2_NP_VV" xfId="190"/>
    <cellStyle name="_Ladronka_2_VV-DVD_kontrola_FINAL_SO 05 vzduchové sanační úpravy propočet_SO 100 kom_Soupis prací" xfId="191"/>
    <cellStyle name="_Ladronka_2_VV-DVD_kontrola_FINAL_SO 05 vzduchové sanační úpravy propočet_SO 100 kom_Soupis prací_6468_SO5_Kanceláře_po_KFC_2_NP_VV" xfId="192"/>
    <cellStyle name="_Ladronka_2_VV-DVD_kontrola_FINAL_SO 05 vzduchové sanační úpravy propočet_SO 101 provizorní DZ" xfId="193"/>
    <cellStyle name="_Ladronka_2_VV-DVD_kontrola_FINAL_SO 05 vzduchové sanační úpravy propočet_SO 101 provizorní DZ_6468_SO5_Kanceláře_po_KFC_2_NP_VV" xfId="194"/>
    <cellStyle name="_Ladronka_2_VV-DVD_kontrola_FINAL_SO 05 vzduchové sanační úpravy propočet_SO 200" xfId="195"/>
    <cellStyle name="_Ladronka_2_VV-DVD_kontrola_FINAL_SO 05 vzduchové sanační úpravy propočet_SO 200_6468_SO5_Kanceláře_po_KFC_2_NP_VV" xfId="196"/>
    <cellStyle name="_Ladronka_2_VV-DVD_kontrola_FINAL_SO 05 vzduchové sanační úpravy propočet_Soupis prací_SO400 xls" xfId="197"/>
    <cellStyle name="_Ladronka_2_VV-DVD_kontrola_FINAL_SO 05 vzduchové sanační úpravy propočet_Soupis prací_SO400 xls_6468_SO5_Kanceláře_po_KFC_2_NP_VV" xfId="198"/>
    <cellStyle name="_PERSONAL" xfId="199"/>
    <cellStyle name="_PERSONAL_002_08_4914_002_01_09_17_002Technicka_specifikace_2etapa" xfId="200"/>
    <cellStyle name="_PERSONAL_002_08_4914_002_01_09_17_002Technicka_specifikace_2etapa_rozpočet_" xfId="201"/>
    <cellStyle name="_PERSONAL_002_08_4914_002_01_09_17_002Technicka_specifikace_2etapa_SO 100 kom_Soupis prací" xfId="202"/>
    <cellStyle name="_PERSONAL_002_08_4914_002_01_09_17_002Technicka_specifikace_2etapa_SO 101 provizorní DZ" xfId="203"/>
    <cellStyle name="_PERSONAL_002_08_4914_002_01_09_17_002Technicka_specifikace_2etapa_SO 200" xfId="204"/>
    <cellStyle name="_PERSONAL_002_08_4914_002_01_09_17_002Technicka_specifikace_2etapa_Soupis prací_SO400 xls" xfId="205"/>
    <cellStyle name="_PERSONAL_09_bur_kanali" xfId="206"/>
    <cellStyle name="_PERSONAL_09_bur_kanali_rozpočet_" xfId="207"/>
    <cellStyle name="_PERSONAL_09_bur_kanali_SO 100 kom_Soupis prací" xfId="208"/>
    <cellStyle name="_PERSONAL_09_bur_kanali_SO 101 provizorní DZ" xfId="209"/>
    <cellStyle name="_PERSONAL_09_bur_kanali_SO 200" xfId="210"/>
    <cellStyle name="_PERSONAL_09_bur_kanali_Soupis prací_SO400 xls" xfId="211"/>
    <cellStyle name="_PERSONAL_09_bur_podlažní_vestavby" xfId="212"/>
    <cellStyle name="_PERSONAL_09_bur_podlažní_vestavby_rozpočet_" xfId="213"/>
    <cellStyle name="_PERSONAL_09_bur_podlažní_vestavby_SO 100 kom_Soupis prací" xfId="214"/>
    <cellStyle name="_PERSONAL_09_bur_podlažní_vestavby_SO 101 provizorní DZ" xfId="215"/>
    <cellStyle name="_PERSONAL_09_bur_podlažní_vestavby_SO 200" xfId="216"/>
    <cellStyle name="_PERSONAL_09_bur_podlažní_vestavby_Soupis prací_SO400 xls" xfId="217"/>
    <cellStyle name="_PERSONAL_09_buri_malby" xfId="218"/>
    <cellStyle name="_PERSONAL_09_buri_malby_rozpočet_" xfId="219"/>
    <cellStyle name="_PERSONAL_09_buri_malby_SO 100 kom_Soupis prací" xfId="220"/>
    <cellStyle name="_PERSONAL_09_buri_malby_SO 101 provizorní DZ" xfId="221"/>
    <cellStyle name="_PERSONAL_09_buri_malby_SO 200" xfId="222"/>
    <cellStyle name="_PERSONAL_09_buri_malby_Soupis prací_SO400 xls" xfId="223"/>
    <cellStyle name="_PERSONAL_09_buri_regaly" xfId="224"/>
    <cellStyle name="_PERSONAL_09_buri_regaly_rozpočet_" xfId="225"/>
    <cellStyle name="_PERSONAL_09_buri_regaly_SO 100 kom_Soupis prací" xfId="226"/>
    <cellStyle name="_PERSONAL_09_buri_regaly_SO 101 provizorní DZ" xfId="227"/>
    <cellStyle name="_PERSONAL_09_buri_regaly_SO 200" xfId="228"/>
    <cellStyle name="_PERSONAL_09_buri_regaly_Soupis prací_SO400 xls" xfId="229"/>
    <cellStyle name="_PERSONAL_09-13-zbytek" xfId="230"/>
    <cellStyle name="_PERSONAL_09-13-zbytek_rozpočet_" xfId="231"/>
    <cellStyle name="_PERSONAL_09-13-zbytek_SO 100 kom_Soupis prací" xfId="232"/>
    <cellStyle name="_PERSONAL_09-13-zbytek_SO 101 provizorní DZ" xfId="233"/>
    <cellStyle name="_PERSONAL_09-13-zbytek_SO 200" xfId="234"/>
    <cellStyle name="_PERSONAL_09-13-zbytek_Soupis prací_SO400 xls" xfId="235"/>
    <cellStyle name="_PERSONAL_09-17" xfId="236"/>
    <cellStyle name="_PERSONAL_09-17_rozpočet_" xfId="237"/>
    <cellStyle name="_PERSONAL_09-17_SO 100 kom_Soupis prací" xfId="238"/>
    <cellStyle name="_PERSONAL_09-17_SO 101 provizorní DZ" xfId="239"/>
    <cellStyle name="_PERSONAL_09-17_SO 200" xfId="240"/>
    <cellStyle name="_PERSONAL_09-17_Soupis prací_SO400 xls" xfId="241"/>
    <cellStyle name="_PERSONAL_09-20" xfId="242"/>
    <cellStyle name="_PERSONAL_09-20_rozpočet_" xfId="243"/>
    <cellStyle name="_PERSONAL_09-20_SO 100 kom_Soupis prací" xfId="244"/>
    <cellStyle name="_PERSONAL_09-20_SO 101 provizorní DZ" xfId="245"/>
    <cellStyle name="_PERSONAL_09-20_SO 200" xfId="246"/>
    <cellStyle name="_PERSONAL_09-20_Soupis prací_SO400 xls" xfId="247"/>
    <cellStyle name="_PERSONAL_1" xfId="248"/>
    <cellStyle name="_PERSONAL_1_002_08_4914_002_01_09_17_002Technicka_specifikace_2etapa" xfId="249"/>
    <cellStyle name="_PERSONAL_1_002_08_4914_002_01_09_17_002Technicka_specifikace_2etapa_rozpočet_" xfId="250"/>
    <cellStyle name="_PERSONAL_1_002_08_4914_002_01_09_17_002Technicka_specifikace_2etapa_SO 100 kom_Soupis prací" xfId="251"/>
    <cellStyle name="_PERSONAL_1_002_08_4914_002_01_09_17_002Technicka_specifikace_2etapa_SO 101 provizorní DZ" xfId="252"/>
    <cellStyle name="_PERSONAL_1_002_08_4914_002_01_09_17_002Technicka_specifikace_2etapa_SO 200" xfId="253"/>
    <cellStyle name="_PERSONAL_1_002_08_4914_002_01_09_17_002Technicka_specifikace_2etapa_Soupis prací_SO400 xls" xfId="254"/>
    <cellStyle name="_PERSONAL_1_09_bur_kanali" xfId="255"/>
    <cellStyle name="_PERSONAL_1_09_bur_kanali_rozpočet_" xfId="256"/>
    <cellStyle name="_PERSONAL_1_09_bur_kanali_SO 100 kom_Soupis prací" xfId="257"/>
    <cellStyle name="_PERSONAL_1_09_bur_kanali_SO 101 provizorní DZ" xfId="258"/>
    <cellStyle name="_PERSONAL_1_09_bur_kanali_SO 200" xfId="259"/>
    <cellStyle name="_PERSONAL_1_09_bur_kanali_Soupis prací_SO400 xls" xfId="260"/>
    <cellStyle name="_PERSONAL_1_09_bur_podlažní_vestavby" xfId="261"/>
    <cellStyle name="_PERSONAL_1_09_bur_podlažní_vestavby_rozpočet_" xfId="262"/>
    <cellStyle name="_PERSONAL_1_09_bur_podlažní_vestavby_SO 100 kom_Soupis prací" xfId="263"/>
    <cellStyle name="_PERSONAL_1_09_bur_podlažní_vestavby_SO 101 provizorní DZ" xfId="264"/>
    <cellStyle name="_PERSONAL_1_09_bur_podlažní_vestavby_SO 200" xfId="265"/>
    <cellStyle name="_PERSONAL_1_09_bur_podlažní_vestavby_Soupis prací_SO400 xls" xfId="266"/>
    <cellStyle name="_PERSONAL_1_09_buri_malby" xfId="267"/>
    <cellStyle name="_PERSONAL_1_09_buri_malby_rozpočet_" xfId="268"/>
    <cellStyle name="_PERSONAL_1_09_buri_malby_SO 100 kom_Soupis prací" xfId="269"/>
    <cellStyle name="_PERSONAL_1_09_buri_malby_SO 101 provizorní DZ" xfId="270"/>
    <cellStyle name="_PERSONAL_1_09_buri_malby_SO 200" xfId="271"/>
    <cellStyle name="_PERSONAL_1_09_buri_malby_Soupis prací_SO400 xls" xfId="272"/>
    <cellStyle name="_PERSONAL_1_09_buri_regaly" xfId="273"/>
    <cellStyle name="_PERSONAL_1_09_buri_regaly_rozpočet_" xfId="274"/>
    <cellStyle name="_PERSONAL_1_09_buri_regaly_SO 100 kom_Soupis prací" xfId="275"/>
    <cellStyle name="_PERSONAL_1_09_buri_regaly_SO 101 provizorní DZ" xfId="276"/>
    <cellStyle name="_PERSONAL_1_09_buri_regaly_SO 200" xfId="277"/>
    <cellStyle name="_PERSONAL_1_09_buri_regaly_Soupis prací_SO400 xls" xfId="278"/>
    <cellStyle name="_PERSONAL_1_09-13-zbytek" xfId="279"/>
    <cellStyle name="_PERSONAL_1_09-13-zbytek_rozpočet_" xfId="280"/>
    <cellStyle name="_PERSONAL_1_09-13-zbytek_SO 100 kom_Soupis prací" xfId="281"/>
    <cellStyle name="_PERSONAL_1_09-13-zbytek_SO 101 provizorní DZ" xfId="282"/>
    <cellStyle name="_PERSONAL_1_09-13-zbytek_SO 200" xfId="283"/>
    <cellStyle name="_PERSONAL_1_09-13-zbytek_Soupis prací_SO400 xls" xfId="284"/>
    <cellStyle name="_PERSONAL_1_09-17" xfId="285"/>
    <cellStyle name="_PERSONAL_1_09-17_rozpočet_" xfId="286"/>
    <cellStyle name="_PERSONAL_1_09-17_SO 100 kom_Soupis prací" xfId="287"/>
    <cellStyle name="_PERSONAL_1_09-17_SO 101 provizorní DZ" xfId="288"/>
    <cellStyle name="_PERSONAL_1_09-17_SO 200" xfId="289"/>
    <cellStyle name="_PERSONAL_1_09-17_Soupis prací_SO400 xls" xfId="290"/>
    <cellStyle name="_PERSONAL_1_09-20" xfId="291"/>
    <cellStyle name="_PERSONAL_1_09-20_rozpočet_" xfId="292"/>
    <cellStyle name="_PERSONAL_1_09-20_SO 100 kom_Soupis prací" xfId="293"/>
    <cellStyle name="_PERSONAL_1_09-20_SO 101 provizorní DZ" xfId="294"/>
    <cellStyle name="_PERSONAL_1_09-20_SO 200" xfId="295"/>
    <cellStyle name="_PERSONAL_1_09-20_Soupis prací_SO400 xls" xfId="296"/>
    <cellStyle name="_PERSONAL_1_rozpočet_" xfId="297"/>
    <cellStyle name="_PERSONAL_1_SO 05 interiér propočet" xfId="298"/>
    <cellStyle name="_PERSONAL_1_SO 05 interiér propočet_rozpočet_" xfId="299"/>
    <cellStyle name="_PERSONAL_1_SO 05 interiér propočet_SO 100 kom_Soupis prací" xfId="300"/>
    <cellStyle name="_PERSONAL_1_SO 05 interiér propočet_SO 101 provizorní DZ" xfId="301"/>
    <cellStyle name="_PERSONAL_1_SO 05 interiér propočet_SO 200" xfId="302"/>
    <cellStyle name="_PERSONAL_1_SO 05 interiér propočet_Soupis prací_SO400 xls" xfId="303"/>
    <cellStyle name="_PERSONAL_1_SO 05 střecha propočet" xfId="304"/>
    <cellStyle name="_PERSONAL_1_SO 05 střecha propočet_rozpočet_" xfId="305"/>
    <cellStyle name="_PERSONAL_1_SO 05 střecha propočet_SO 100 kom_Soupis prací" xfId="306"/>
    <cellStyle name="_PERSONAL_1_SO 05 střecha propočet_SO 101 provizorní DZ" xfId="307"/>
    <cellStyle name="_PERSONAL_1_SO 05 střecha propočet_SO 200" xfId="308"/>
    <cellStyle name="_PERSONAL_1_SO 05 střecha propočet_Soupis prací_SO400 xls" xfId="309"/>
    <cellStyle name="_PERSONAL_1_SO 05 vzduchové sanační úpravy propočet" xfId="310"/>
    <cellStyle name="_PERSONAL_1_SO 05 vzduchové sanační úpravy propočet_rozpočet_" xfId="311"/>
    <cellStyle name="_PERSONAL_1_SO 05 vzduchové sanační úpravy propočet_SO 100 kom_Soupis prací" xfId="312"/>
    <cellStyle name="_PERSONAL_1_SO 05 vzduchové sanační úpravy propočet_SO 101 provizorní DZ" xfId="313"/>
    <cellStyle name="_PERSONAL_1_SO 05 vzduchové sanační úpravy propočet_SO 200" xfId="314"/>
    <cellStyle name="_PERSONAL_1_SO 05 vzduchové sanační úpravy propočet_Soupis prací_SO400 xls" xfId="315"/>
    <cellStyle name="_PERSONAL_1_SO 100 kom_Soupis prací" xfId="316"/>
    <cellStyle name="_PERSONAL_1_SO 101 provizorní DZ" xfId="317"/>
    <cellStyle name="_PERSONAL_1_SO 200" xfId="318"/>
    <cellStyle name="_PERSONAL_1_Soupis prací_SO400 xls" xfId="319"/>
    <cellStyle name="_PERSONAL_rozpočet_" xfId="320"/>
    <cellStyle name="_PERSONAL_SO 05 interiér propočet" xfId="321"/>
    <cellStyle name="_PERSONAL_SO 05 interiér propočet_rozpočet_" xfId="322"/>
    <cellStyle name="_PERSONAL_SO 05 interiér propočet_SO 100 kom_Soupis prací" xfId="323"/>
    <cellStyle name="_PERSONAL_SO 05 interiér propočet_SO 101 provizorní DZ" xfId="324"/>
    <cellStyle name="_PERSONAL_SO 05 interiér propočet_SO 200" xfId="325"/>
    <cellStyle name="_PERSONAL_SO 05 interiér propočet_Soupis prací_SO400 xls" xfId="326"/>
    <cellStyle name="_PERSONAL_SO 05 střecha propočet" xfId="327"/>
    <cellStyle name="_PERSONAL_SO 05 střecha propočet_rozpočet_" xfId="328"/>
    <cellStyle name="_PERSONAL_SO 05 střecha propočet_SO 100 kom_Soupis prací" xfId="329"/>
    <cellStyle name="_PERSONAL_SO 05 střecha propočet_SO 101 provizorní DZ" xfId="330"/>
    <cellStyle name="_PERSONAL_SO 05 střecha propočet_SO 200" xfId="331"/>
    <cellStyle name="_PERSONAL_SO 05 střecha propočet_Soupis prací_SO400 xls" xfId="332"/>
    <cellStyle name="_PERSONAL_SO 05 vzduchové sanační úpravy propočet" xfId="333"/>
    <cellStyle name="_PERSONAL_SO 05 vzduchové sanační úpravy propočet_rozpočet_" xfId="334"/>
    <cellStyle name="_PERSONAL_SO 05 vzduchové sanační úpravy propočet_SO 100 kom_Soupis prací" xfId="335"/>
    <cellStyle name="_PERSONAL_SO 05 vzduchové sanační úpravy propočet_SO 101 provizorní DZ" xfId="336"/>
    <cellStyle name="_PERSONAL_SO 05 vzduchové sanační úpravy propočet_SO 200" xfId="337"/>
    <cellStyle name="_PERSONAL_SO 05 vzduchové sanační úpravy propočet_Soupis prací_SO400 xls" xfId="338"/>
    <cellStyle name="_PERSONAL_SO 100 kom_Soupis prací" xfId="339"/>
    <cellStyle name="_PERSONAL_SO 101 provizorní DZ" xfId="340"/>
    <cellStyle name="_PERSONAL_SO 200" xfId="341"/>
    <cellStyle name="_PERSONAL_Soupis prací_SO400 xls" xfId="342"/>
    <cellStyle name="_Q-Sadovky-výkaz-2003-07-01" xfId="343"/>
    <cellStyle name="_Q-Sadovky-výkaz-2003-07-01_002_08_4914_002_01_09_17_002Technicka_specifikace_2etapa" xfId="344"/>
    <cellStyle name="_Q-Sadovky-výkaz-2003-07-01_002_08_4914_002_01_09_17_002Technicka_specifikace_2etapa_rozpočet_" xfId="345"/>
    <cellStyle name="_Q-Sadovky-výkaz-2003-07-01_002_08_4914_002_01_09_17_002Technicka_specifikace_2etapa_SO 100 kom_Soupis prací" xfId="346"/>
    <cellStyle name="_Q-Sadovky-výkaz-2003-07-01_002_08_4914_002_01_09_17_002Technicka_specifikace_2etapa_SO 101 provizorní DZ" xfId="347"/>
    <cellStyle name="_Q-Sadovky-výkaz-2003-07-01_002_08_4914_002_01_09_17_002Technicka_specifikace_2etapa_SO 200" xfId="348"/>
    <cellStyle name="_Q-Sadovky-výkaz-2003-07-01_002_08_4914_002_01_09_17_002Technicka_specifikace_2etapa_Soupis prací_SO400 xls" xfId="349"/>
    <cellStyle name="_Q-Sadovky-výkaz-2003-07-01_09-13-zbytek" xfId="350"/>
    <cellStyle name="_Q-Sadovky-výkaz-2003-07-01_09-13-zbytek_rozpočet_" xfId="351"/>
    <cellStyle name="_Q-Sadovky-výkaz-2003-07-01_09-13-zbytek_SO 100 kom_Soupis prací" xfId="352"/>
    <cellStyle name="_Q-Sadovky-výkaz-2003-07-01_09-13-zbytek_SO 101 provizorní DZ" xfId="353"/>
    <cellStyle name="_Q-Sadovky-výkaz-2003-07-01_09-13-zbytek_SO 200" xfId="354"/>
    <cellStyle name="_Q-Sadovky-výkaz-2003-07-01_09-13-zbytek_Soupis prací_SO400 xls" xfId="355"/>
    <cellStyle name="_Q-Sadovky-výkaz-2003-07-01_09-17" xfId="356"/>
    <cellStyle name="_Q-Sadovky-výkaz-2003-07-01_09-17_rozpočet_" xfId="357"/>
    <cellStyle name="_Q-Sadovky-výkaz-2003-07-01_09-17_SO 100 kom_Soupis prací" xfId="358"/>
    <cellStyle name="_Q-Sadovky-výkaz-2003-07-01_09-17_SO 101 provizorní DZ" xfId="359"/>
    <cellStyle name="_Q-Sadovky-výkaz-2003-07-01_09-17_SO 200" xfId="360"/>
    <cellStyle name="_Q-Sadovky-výkaz-2003-07-01_09-17_Soupis prací_SO400 xls" xfId="361"/>
    <cellStyle name="_Q-Sadovky-výkaz-2003-07-01_1" xfId="362"/>
    <cellStyle name="_Q-Sadovky-výkaz-2003-07-01_1_002_08_4914_002_01_09_17_002Technicka_specifikace_2etapa" xfId="363"/>
    <cellStyle name="_Q-Sadovky-výkaz-2003-07-01_1_002_08_4914_002_01_09_17_002Technicka_specifikace_2etapa_rozpočet_" xfId="364"/>
    <cellStyle name="_Q-Sadovky-výkaz-2003-07-01_1_002_08_4914_002_01_09_17_002Technicka_specifikace_2etapa_SO 100 kom_Soupis prací" xfId="365"/>
    <cellStyle name="_Q-Sadovky-výkaz-2003-07-01_1_002_08_4914_002_01_09_17_002Technicka_specifikace_2etapa_SO 101 provizorní DZ" xfId="366"/>
    <cellStyle name="_Q-Sadovky-výkaz-2003-07-01_1_002_08_4914_002_01_09_17_002Technicka_specifikace_2etapa_SO 200" xfId="367"/>
    <cellStyle name="_Q-Sadovky-výkaz-2003-07-01_1_002_08_4914_002_01_09_17_002Technicka_specifikace_2etapa_Soupis prací_SO400 xls" xfId="368"/>
    <cellStyle name="_Q-Sadovky-výkaz-2003-07-01_1_09_bur_kanali" xfId="369"/>
    <cellStyle name="_Q-Sadovky-výkaz-2003-07-01_1_09_bur_kanali_rozpočet_" xfId="370"/>
    <cellStyle name="_Q-Sadovky-výkaz-2003-07-01_1_09_bur_kanali_SO 100 kom_Soupis prací" xfId="371"/>
    <cellStyle name="_Q-Sadovky-výkaz-2003-07-01_1_09_bur_kanali_SO 101 provizorní DZ" xfId="372"/>
    <cellStyle name="_Q-Sadovky-výkaz-2003-07-01_1_09_bur_kanali_SO 200" xfId="373"/>
    <cellStyle name="_Q-Sadovky-výkaz-2003-07-01_1_09_bur_kanali_Soupis prací_SO400 xls" xfId="374"/>
    <cellStyle name="_Q-Sadovky-výkaz-2003-07-01_1_09_bur_podlažní_vestavby" xfId="375"/>
    <cellStyle name="_Q-Sadovky-výkaz-2003-07-01_1_09_bur_podlažní_vestavby_rozpočet_" xfId="376"/>
    <cellStyle name="_Q-Sadovky-výkaz-2003-07-01_1_09_bur_podlažní_vestavby_SO 100 kom_Soupis prací" xfId="377"/>
    <cellStyle name="_Q-Sadovky-výkaz-2003-07-01_1_09_bur_podlažní_vestavby_SO 101 provizorní DZ" xfId="378"/>
    <cellStyle name="_Q-Sadovky-výkaz-2003-07-01_1_09_bur_podlažní_vestavby_SO 200" xfId="379"/>
    <cellStyle name="_Q-Sadovky-výkaz-2003-07-01_1_09_bur_podlažní_vestavby_Soupis prací_SO400 xls" xfId="380"/>
    <cellStyle name="_Q-Sadovky-výkaz-2003-07-01_1_09_buri_malby" xfId="381"/>
    <cellStyle name="_Q-Sadovky-výkaz-2003-07-01_1_09_buri_malby_rozpočet_" xfId="382"/>
    <cellStyle name="_Q-Sadovky-výkaz-2003-07-01_1_09_buri_malby_SO 100 kom_Soupis prací" xfId="383"/>
    <cellStyle name="_Q-Sadovky-výkaz-2003-07-01_1_09_buri_malby_SO 101 provizorní DZ" xfId="384"/>
    <cellStyle name="_Q-Sadovky-výkaz-2003-07-01_1_09_buri_malby_SO 200" xfId="385"/>
    <cellStyle name="_Q-Sadovky-výkaz-2003-07-01_1_09_buri_malby_Soupis prací_SO400 xls" xfId="386"/>
    <cellStyle name="_Q-Sadovky-výkaz-2003-07-01_1_09_buri_regaly" xfId="387"/>
    <cellStyle name="_Q-Sadovky-výkaz-2003-07-01_1_09_buri_regaly_rozpočet_" xfId="388"/>
    <cellStyle name="_Q-Sadovky-výkaz-2003-07-01_1_09_buri_regaly_SO 100 kom_Soupis prací" xfId="389"/>
    <cellStyle name="_Q-Sadovky-výkaz-2003-07-01_1_09_buri_regaly_SO 101 provizorní DZ" xfId="390"/>
    <cellStyle name="_Q-Sadovky-výkaz-2003-07-01_1_09_buri_regaly_SO 200" xfId="391"/>
    <cellStyle name="_Q-Sadovky-výkaz-2003-07-01_1_09_buri_regaly_Soupis prací_SO400 xls" xfId="392"/>
    <cellStyle name="_Q-Sadovky-výkaz-2003-07-01_1_09-13-zbytek" xfId="393"/>
    <cellStyle name="_Q-Sadovky-výkaz-2003-07-01_1_09-13-zbytek_rozpočet_" xfId="394"/>
    <cellStyle name="_Q-Sadovky-výkaz-2003-07-01_1_09-13-zbytek_SO 100 kom_Soupis prací" xfId="395"/>
    <cellStyle name="_Q-Sadovky-výkaz-2003-07-01_1_09-13-zbytek_SO 101 provizorní DZ" xfId="396"/>
    <cellStyle name="_Q-Sadovky-výkaz-2003-07-01_1_09-13-zbytek_SO 200" xfId="397"/>
    <cellStyle name="_Q-Sadovky-výkaz-2003-07-01_1_09-13-zbytek_Soupis prací_SO400 xls" xfId="398"/>
    <cellStyle name="_Q-Sadovky-výkaz-2003-07-01_1_09-17" xfId="399"/>
    <cellStyle name="_Q-Sadovky-výkaz-2003-07-01_1_09-17_rozpočet_" xfId="400"/>
    <cellStyle name="_Q-Sadovky-výkaz-2003-07-01_1_09-17_SO 100 kom_Soupis prací" xfId="401"/>
    <cellStyle name="_Q-Sadovky-výkaz-2003-07-01_1_09-17_SO 101 provizorní DZ" xfId="402"/>
    <cellStyle name="_Q-Sadovky-výkaz-2003-07-01_1_09-17_SO 200" xfId="403"/>
    <cellStyle name="_Q-Sadovky-výkaz-2003-07-01_1_09-17_Soupis prací_SO400 xls" xfId="404"/>
    <cellStyle name="_Q-Sadovky-výkaz-2003-07-01_1_09-20" xfId="405"/>
    <cellStyle name="_Q-Sadovky-výkaz-2003-07-01_1_09-20_rozpočet_" xfId="406"/>
    <cellStyle name="_Q-Sadovky-výkaz-2003-07-01_1_09-20_SO 100 kom_Soupis prací" xfId="407"/>
    <cellStyle name="_Q-Sadovky-výkaz-2003-07-01_1_09-20_SO 101 provizorní DZ" xfId="408"/>
    <cellStyle name="_Q-Sadovky-výkaz-2003-07-01_1_09-20_SO 200" xfId="409"/>
    <cellStyle name="_Q-Sadovky-výkaz-2003-07-01_1_09-20_Soupis prací_SO400 xls" xfId="410"/>
    <cellStyle name="_Q-Sadovky-výkaz-2003-07-01_1_rozpočet_" xfId="411"/>
    <cellStyle name="_Q-Sadovky-výkaz-2003-07-01_1_SO 05 interiér propočet" xfId="412"/>
    <cellStyle name="_Q-Sadovky-výkaz-2003-07-01_1_SO 05 interiér propočet_rozpočet_" xfId="413"/>
    <cellStyle name="_Q-Sadovky-výkaz-2003-07-01_1_SO 05 interiér propočet_SO 100 kom_Soupis prací" xfId="414"/>
    <cellStyle name="_Q-Sadovky-výkaz-2003-07-01_1_SO 05 interiér propočet_SO 101 provizorní DZ" xfId="415"/>
    <cellStyle name="_Q-Sadovky-výkaz-2003-07-01_1_SO 05 interiér propočet_SO 200" xfId="416"/>
    <cellStyle name="_Q-Sadovky-výkaz-2003-07-01_1_SO 05 interiér propočet_Soupis prací_SO400 xls" xfId="417"/>
    <cellStyle name="_Q-Sadovky-výkaz-2003-07-01_1_SO 05 střecha propočet" xfId="418"/>
    <cellStyle name="_Q-Sadovky-výkaz-2003-07-01_1_SO 05 střecha propočet_rozpočet_" xfId="419"/>
    <cellStyle name="_Q-Sadovky-výkaz-2003-07-01_1_SO 05 střecha propočet_SO 100 kom_Soupis prací" xfId="420"/>
    <cellStyle name="_Q-Sadovky-výkaz-2003-07-01_1_SO 05 střecha propočet_SO 101 provizorní DZ" xfId="421"/>
    <cellStyle name="_Q-Sadovky-výkaz-2003-07-01_1_SO 05 střecha propočet_SO 200" xfId="422"/>
    <cellStyle name="_Q-Sadovky-výkaz-2003-07-01_1_SO 05 střecha propočet_Soupis prací_SO400 xls" xfId="423"/>
    <cellStyle name="_Q-Sadovky-výkaz-2003-07-01_1_SO 05 vzduchové sanační úpravy propočet" xfId="424"/>
    <cellStyle name="_Q-Sadovky-výkaz-2003-07-01_1_SO 05 vzduchové sanační úpravy propočet_rozpočet_" xfId="425"/>
    <cellStyle name="_Q-Sadovky-výkaz-2003-07-01_1_SO 05 vzduchové sanační úpravy propočet_SO 100 kom_Soupis prací" xfId="426"/>
    <cellStyle name="_Q-Sadovky-výkaz-2003-07-01_1_SO 05 vzduchové sanační úpravy propočet_SO 101 provizorní DZ" xfId="427"/>
    <cellStyle name="_Q-Sadovky-výkaz-2003-07-01_1_SO 05 vzduchové sanační úpravy propočet_SO 200" xfId="428"/>
    <cellStyle name="_Q-Sadovky-výkaz-2003-07-01_1_SO 05 vzduchové sanační úpravy propočet_Soupis prací_SO400 xls" xfId="429"/>
    <cellStyle name="_Q-Sadovky-výkaz-2003-07-01_1_SO 100 kom_Soupis prací" xfId="430"/>
    <cellStyle name="_Q-Sadovky-výkaz-2003-07-01_1_SO 101 provizorní DZ" xfId="431"/>
    <cellStyle name="_Q-Sadovky-výkaz-2003-07-01_1_SO 200" xfId="432"/>
    <cellStyle name="_Q-Sadovky-výkaz-2003-07-01_1_Soupis prací_SO400 xls" xfId="433"/>
    <cellStyle name="_Q-Sadovky-výkaz-2003-07-01_2" xfId="434"/>
    <cellStyle name="_Q-Sadovky-výkaz-2003-07-01_2_002_08_4914_002_01_09_17_002Technicka_specifikace_2etapa" xfId="435"/>
    <cellStyle name="_Q-Sadovky-výkaz-2003-07-01_2_002_08_4914_002_01_09_17_002Technicka_specifikace_2etapa_rozpočet_" xfId="436"/>
    <cellStyle name="_Q-Sadovky-výkaz-2003-07-01_2_002_08_4914_002_01_09_17_002Technicka_specifikace_2etapa_SO 100 kom_Soupis prací" xfId="437"/>
    <cellStyle name="_Q-Sadovky-výkaz-2003-07-01_2_002_08_4914_002_01_09_17_002Technicka_specifikace_2etapa_SO 101 provizorní DZ" xfId="438"/>
    <cellStyle name="_Q-Sadovky-výkaz-2003-07-01_2_002_08_4914_002_01_09_17_002Technicka_specifikace_2etapa_SO 200" xfId="439"/>
    <cellStyle name="_Q-Sadovky-výkaz-2003-07-01_2_002_08_4914_002_01_09_17_002Technicka_specifikace_2etapa_Soupis prací_SO400 xls" xfId="440"/>
    <cellStyle name="_Q-Sadovky-výkaz-2003-07-01_2_09_bur_kanali" xfId="441"/>
    <cellStyle name="_Q-Sadovky-výkaz-2003-07-01_2_09_bur_kanali_rozpočet_" xfId="442"/>
    <cellStyle name="_Q-Sadovky-výkaz-2003-07-01_2_09_bur_kanali_SO 100 kom_Soupis prací" xfId="443"/>
    <cellStyle name="_Q-Sadovky-výkaz-2003-07-01_2_09_bur_kanali_SO 101 provizorní DZ" xfId="444"/>
    <cellStyle name="_Q-Sadovky-výkaz-2003-07-01_2_09_bur_kanali_SO 200" xfId="445"/>
    <cellStyle name="_Q-Sadovky-výkaz-2003-07-01_2_09_bur_kanali_Soupis prací_SO400 xls" xfId="446"/>
    <cellStyle name="_Q-Sadovky-výkaz-2003-07-01_2_09_bur_podlažní_vestavby" xfId="447"/>
    <cellStyle name="_Q-Sadovky-výkaz-2003-07-01_2_09_bur_podlažní_vestavby_rozpočet_" xfId="448"/>
    <cellStyle name="_Q-Sadovky-výkaz-2003-07-01_2_09_bur_podlažní_vestavby_SO 100 kom_Soupis prací" xfId="449"/>
    <cellStyle name="_Q-Sadovky-výkaz-2003-07-01_2_09_bur_podlažní_vestavby_SO 101 provizorní DZ" xfId="450"/>
    <cellStyle name="_Q-Sadovky-výkaz-2003-07-01_2_09_bur_podlažní_vestavby_SO 200" xfId="451"/>
    <cellStyle name="_Q-Sadovky-výkaz-2003-07-01_2_09_bur_podlažní_vestavby_Soupis prací_SO400 xls" xfId="452"/>
    <cellStyle name="_Q-Sadovky-výkaz-2003-07-01_2_09_buri_malby" xfId="453"/>
    <cellStyle name="_Q-Sadovky-výkaz-2003-07-01_2_09_buri_malby_rozpočet_" xfId="454"/>
    <cellStyle name="_Q-Sadovky-výkaz-2003-07-01_2_09_buri_malby_SO 100 kom_Soupis prací" xfId="455"/>
    <cellStyle name="_Q-Sadovky-výkaz-2003-07-01_2_09_buri_malby_SO 101 provizorní DZ" xfId="456"/>
    <cellStyle name="_Q-Sadovky-výkaz-2003-07-01_2_09_buri_malby_SO 200" xfId="457"/>
    <cellStyle name="_Q-Sadovky-výkaz-2003-07-01_2_09_buri_malby_Soupis prací_SO400 xls" xfId="458"/>
    <cellStyle name="_Q-Sadovky-výkaz-2003-07-01_2_09_buri_regaly" xfId="459"/>
    <cellStyle name="_Q-Sadovky-výkaz-2003-07-01_2_09_buri_regaly_rozpočet_" xfId="460"/>
    <cellStyle name="_Q-Sadovky-výkaz-2003-07-01_2_09_buri_regaly_SO 100 kom_Soupis prací" xfId="461"/>
    <cellStyle name="_Q-Sadovky-výkaz-2003-07-01_2_09_buri_regaly_SO 101 provizorní DZ" xfId="462"/>
    <cellStyle name="_Q-Sadovky-výkaz-2003-07-01_2_09_buri_regaly_SO 200" xfId="463"/>
    <cellStyle name="_Q-Sadovky-výkaz-2003-07-01_2_09_buri_regaly_Soupis prací_SO400 xls" xfId="464"/>
    <cellStyle name="_Q-Sadovky-výkaz-2003-07-01_2_09-13-zbytek" xfId="465"/>
    <cellStyle name="_Q-Sadovky-výkaz-2003-07-01_2_09-13-zbytek_rozpočet_" xfId="466"/>
    <cellStyle name="_Q-Sadovky-výkaz-2003-07-01_2_09-13-zbytek_SO 100 kom_Soupis prací" xfId="467"/>
    <cellStyle name="_Q-Sadovky-výkaz-2003-07-01_2_09-13-zbytek_SO 101 provizorní DZ" xfId="468"/>
    <cellStyle name="_Q-Sadovky-výkaz-2003-07-01_2_09-13-zbytek_SO 200" xfId="469"/>
    <cellStyle name="_Q-Sadovky-výkaz-2003-07-01_2_09-13-zbytek_Soupis prací_SO400 xls" xfId="470"/>
    <cellStyle name="_Q-Sadovky-výkaz-2003-07-01_2_09-17" xfId="471"/>
    <cellStyle name="_Q-Sadovky-výkaz-2003-07-01_2_09-17_rozpočet_" xfId="472"/>
    <cellStyle name="_Q-Sadovky-výkaz-2003-07-01_2_09-17_SO 100 kom_Soupis prací" xfId="473"/>
    <cellStyle name="_Q-Sadovky-výkaz-2003-07-01_2_09-17_SO 101 provizorní DZ" xfId="474"/>
    <cellStyle name="_Q-Sadovky-výkaz-2003-07-01_2_09-17_SO 200" xfId="475"/>
    <cellStyle name="_Q-Sadovky-výkaz-2003-07-01_2_09-17_Soupis prací_SO400 xls" xfId="476"/>
    <cellStyle name="_Q-Sadovky-výkaz-2003-07-01_2_09-20" xfId="477"/>
    <cellStyle name="_Q-Sadovky-výkaz-2003-07-01_2_09-20_rozpočet_" xfId="478"/>
    <cellStyle name="_Q-Sadovky-výkaz-2003-07-01_2_09-20_SO 100 kom_Soupis prací" xfId="479"/>
    <cellStyle name="_Q-Sadovky-výkaz-2003-07-01_2_09-20_SO 101 provizorní DZ" xfId="480"/>
    <cellStyle name="_Q-Sadovky-výkaz-2003-07-01_2_09-20_SO 200" xfId="481"/>
    <cellStyle name="_Q-Sadovky-výkaz-2003-07-01_2_09-20_Soupis prací_SO400 xls" xfId="482"/>
    <cellStyle name="_Q-Sadovky-výkaz-2003-07-01_2_rozpočet_" xfId="483"/>
    <cellStyle name="_Q-Sadovky-výkaz-2003-07-01_2_SO 05 interiér propočet" xfId="484"/>
    <cellStyle name="_Q-Sadovky-výkaz-2003-07-01_2_SO 05 interiér propočet_rozpočet_" xfId="485"/>
    <cellStyle name="_Q-Sadovky-výkaz-2003-07-01_2_SO 05 interiér propočet_SO 100 kom_Soupis prací" xfId="486"/>
    <cellStyle name="_Q-Sadovky-výkaz-2003-07-01_2_SO 05 interiér propočet_SO 101 provizorní DZ" xfId="487"/>
    <cellStyle name="_Q-Sadovky-výkaz-2003-07-01_2_SO 05 interiér propočet_SO 200" xfId="488"/>
    <cellStyle name="_Q-Sadovky-výkaz-2003-07-01_2_SO 05 interiér propočet_Soupis prací_SO400 xls" xfId="489"/>
    <cellStyle name="_Q-Sadovky-výkaz-2003-07-01_2_SO 05 střecha propočet" xfId="490"/>
    <cellStyle name="_Q-Sadovky-výkaz-2003-07-01_2_SO 05 střecha propočet_rozpočet_" xfId="491"/>
    <cellStyle name="_Q-Sadovky-výkaz-2003-07-01_2_SO 05 střecha propočet_SO 100 kom_Soupis prací" xfId="492"/>
    <cellStyle name="_Q-Sadovky-výkaz-2003-07-01_2_SO 05 střecha propočet_SO 101 provizorní DZ" xfId="493"/>
    <cellStyle name="_Q-Sadovky-výkaz-2003-07-01_2_SO 05 střecha propočet_SO 200" xfId="494"/>
    <cellStyle name="_Q-Sadovky-výkaz-2003-07-01_2_SO 05 střecha propočet_Soupis prací_SO400 xls" xfId="495"/>
    <cellStyle name="_Q-Sadovky-výkaz-2003-07-01_2_SO 05 vzduchové sanační úpravy propočet" xfId="496"/>
    <cellStyle name="_Q-Sadovky-výkaz-2003-07-01_2_SO 05 vzduchové sanační úpravy propočet_rozpočet_" xfId="497"/>
    <cellStyle name="_Q-Sadovky-výkaz-2003-07-01_2_SO 05 vzduchové sanační úpravy propočet_SO 100 kom_Soupis prací" xfId="498"/>
    <cellStyle name="_Q-Sadovky-výkaz-2003-07-01_2_SO 05 vzduchové sanační úpravy propočet_SO 101 provizorní DZ" xfId="499"/>
    <cellStyle name="_Q-Sadovky-výkaz-2003-07-01_2_SO 05 vzduchové sanační úpravy propočet_SO 200" xfId="500"/>
    <cellStyle name="_Q-Sadovky-výkaz-2003-07-01_2_SO 05 vzduchové sanační úpravy propočet_Soupis prací_SO400 xls" xfId="501"/>
    <cellStyle name="_Q-Sadovky-výkaz-2003-07-01_2_SO 100 kom_Soupis prací" xfId="502"/>
    <cellStyle name="_Q-Sadovky-výkaz-2003-07-01_2_SO 101 provizorní DZ" xfId="503"/>
    <cellStyle name="_Q-Sadovky-výkaz-2003-07-01_2_SO 200" xfId="504"/>
    <cellStyle name="_Q-Sadovky-výkaz-2003-07-01_2_Soupis prací_SO400 xls" xfId="505"/>
    <cellStyle name="_Q-Sadovky-výkaz-2003-07-01_3" xfId="506"/>
    <cellStyle name="_Q-Sadovky-výkaz-2003-07-01_3_002_08_4914_002_01_09_17_002Technicka_specifikace_2etapa" xfId="507"/>
    <cellStyle name="_Q-Sadovky-výkaz-2003-07-01_3_002_08_4914_002_01_09_17_002Technicka_specifikace_2etapa_rozpočet_" xfId="508"/>
    <cellStyle name="_Q-Sadovky-výkaz-2003-07-01_3_002_08_4914_002_01_09_17_002Technicka_specifikace_2etapa_SO 100 kom_Soupis prací" xfId="509"/>
    <cellStyle name="_Q-Sadovky-výkaz-2003-07-01_3_002_08_4914_002_01_09_17_002Technicka_specifikace_2etapa_SO 101 provizorní DZ" xfId="510"/>
    <cellStyle name="_Q-Sadovky-výkaz-2003-07-01_3_002_08_4914_002_01_09_17_002Technicka_specifikace_2etapa_SO 200" xfId="511"/>
    <cellStyle name="_Q-Sadovky-výkaz-2003-07-01_3_002_08_4914_002_01_09_17_002Technicka_specifikace_2etapa_Soupis prací_SO400 xls" xfId="512"/>
    <cellStyle name="_Q-Sadovky-výkaz-2003-07-01_3_09_bur_kanali" xfId="513"/>
    <cellStyle name="_Q-Sadovky-výkaz-2003-07-01_3_09_bur_kanali_rozpočet_" xfId="514"/>
    <cellStyle name="_Q-Sadovky-výkaz-2003-07-01_3_09_bur_kanali_SO 100 kom_Soupis prací" xfId="515"/>
    <cellStyle name="_Q-Sadovky-výkaz-2003-07-01_3_09_bur_kanali_SO 101 provizorní DZ" xfId="516"/>
    <cellStyle name="_Q-Sadovky-výkaz-2003-07-01_3_09_bur_kanali_SO 200" xfId="517"/>
    <cellStyle name="_Q-Sadovky-výkaz-2003-07-01_3_09_bur_kanali_Soupis prací_SO400 xls" xfId="518"/>
    <cellStyle name="_Q-Sadovky-výkaz-2003-07-01_3_09_bur_podlažní_vestavby" xfId="519"/>
    <cellStyle name="_Q-Sadovky-výkaz-2003-07-01_3_09_bur_podlažní_vestavby_rozpočet_" xfId="520"/>
    <cellStyle name="_Q-Sadovky-výkaz-2003-07-01_3_09_bur_podlažní_vestavby_SO 100 kom_Soupis prací" xfId="521"/>
    <cellStyle name="_Q-Sadovky-výkaz-2003-07-01_3_09_bur_podlažní_vestavby_SO 101 provizorní DZ" xfId="522"/>
    <cellStyle name="_Q-Sadovky-výkaz-2003-07-01_3_09_bur_podlažní_vestavby_SO 200" xfId="523"/>
    <cellStyle name="_Q-Sadovky-výkaz-2003-07-01_3_09_bur_podlažní_vestavby_Soupis prací_SO400 xls" xfId="524"/>
    <cellStyle name="_Q-Sadovky-výkaz-2003-07-01_3_09_buri_malby" xfId="525"/>
    <cellStyle name="_Q-Sadovky-výkaz-2003-07-01_3_09_buri_malby_rozpočet_" xfId="526"/>
    <cellStyle name="_Q-Sadovky-výkaz-2003-07-01_3_09_buri_malby_SO 100 kom_Soupis prací" xfId="527"/>
    <cellStyle name="_Q-Sadovky-výkaz-2003-07-01_3_09_buri_malby_SO 101 provizorní DZ" xfId="528"/>
    <cellStyle name="_Q-Sadovky-výkaz-2003-07-01_3_09_buri_malby_SO 200" xfId="529"/>
    <cellStyle name="_Q-Sadovky-výkaz-2003-07-01_3_09_buri_malby_Soupis prací_SO400 xls" xfId="530"/>
    <cellStyle name="_Q-Sadovky-výkaz-2003-07-01_3_09_buri_regaly" xfId="531"/>
    <cellStyle name="_Q-Sadovky-výkaz-2003-07-01_3_09_buri_regaly_rozpočet_" xfId="532"/>
    <cellStyle name="_Q-Sadovky-výkaz-2003-07-01_3_09_buri_regaly_SO 100 kom_Soupis prací" xfId="533"/>
    <cellStyle name="_Q-Sadovky-výkaz-2003-07-01_3_09_buri_regaly_SO 101 provizorní DZ" xfId="534"/>
    <cellStyle name="_Q-Sadovky-výkaz-2003-07-01_3_09_buri_regaly_SO 200" xfId="535"/>
    <cellStyle name="_Q-Sadovky-výkaz-2003-07-01_3_09_buri_regaly_Soupis prací_SO400 xls" xfId="536"/>
    <cellStyle name="_Q-Sadovky-výkaz-2003-07-01_3_09-13-zbytek" xfId="537"/>
    <cellStyle name="_Q-Sadovky-výkaz-2003-07-01_3_09-13-zbytek_rozpočet_" xfId="538"/>
    <cellStyle name="_Q-Sadovky-výkaz-2003-07-01_3_09-13-zbytek_SO 100 kom_Soupis prací" xfId="539"/>
    <cellStyle name="_Q-Sadovky-výkaz-2003-07-01_3_09-13-zbytek_SO 101 provizorní DZ" xfId="540"/>
    <cellStyle name="_Q-Sadovky-výkaz-2003-07-01_3_09-13-zbytek_SO 200" xfId="541"/>
    <cellStyle name="_Q-Sadovky-výkaz-2003-07-01_3_09-13-zbytek_Soupis prací_SO400 xls" xfId="542"/>
    <cellStyle name="_Q-Sadovky-výkaz-2003-07-01_3_09-17" xfId="543"/>
    <cellStyle name="_Q-Sadovky-výkaz-2003-07-01_3_09-17_rozpočet_" xfId="544"/>
    <cellStyle name="_Q-Sadovky-výkaz-2003-07-01_3_09-17_SO 100 kom_Soupis prací" xfId="545"/>
    <cellStyle name="_Q-Sadovky-výkaz-2003-07-01_3_09-17_SO 101 provizorní DZ" xfId="546"/>
    <cellStyle name="_Q-Sadovky-výkaz-2003-07-01_3_09-17_SO 200" xfId="547"/>
    <cellStyle name="_Q-Sadovky-výkaz-2003-07-01_3_09-17_Soupis prací_SO400 xls" xfId="548"/>
    <cellStyle name="_Q-Sadovky-výkaz-2003-07-01_3_09-20" xfId="549"/>
    <cellStyle name="_Q-Sadovky-výkaz-2003-07-01_3_09-20_rozpočet_" xfId="550"/>
    <cellStyle name="_Q-Sadovky-výkaz-2003-07-01_3_09-20_SO 100 kom_Soupis prací" xfId="551"/>
    <cellStyle name="_Q-Sadovky-výkaz-2003-07-01_3_09-20_SO 101 provizorní DZ" xfId="552"/>
    <cellStyle name="_Q-Sadovky-výkaz-2003-07-01_3_09-20_SO 200" xfId="553"/>
    <cellStyle name="_Q-Sadovky-výkaz-2003-07-01_3_09-20_Soupis prací_SO400 xls" xfId="554"/>
    <cellStyle name="_Q-Sadovky-výkaz-2003-07-01_3_rozpočet_" xfId="555"/>
    <cellStyle name="_Q-Sadovky-výkaz-2003-07-01_3_SO 05 interiér propočet" xfId="556"/>
    <cellStyle name="_Q-Sadovky-výkaz-2003-07-01_3_SO 05 interiér propočet_rozpočet_" xfId="557"/>
    <cellStyle name="_Q-Sadovky-výkaz-2003-07-01_3_SO 05 interiér propočet_SO 100 kom_Soupis prací" xfId="558"/>
    <cellStyle name="_Q-Sadovky-výkaz-2003-07-01_3_SO 05 interiér propočet_SO 101 provizorní DZ" xfId="559"/>
    <cellStyle name="_Q-Sadovky-výkaz-2003-07-01_3_SO 05 interiér propočet_SO 200" xfId="560"/>
    <cellStyle name="_Q-Sadovky-výkaz-2003-07-01_3_SO 05 interiér propočet_Soupis prací_SO400 xls" xfId="561"/>
    <cellStyle name="_Q-Sadovky-výkaz-2003-07-01_3_SO 05 střecha propočet" xfId="562"/>
    <cellStyle name="_Q-Sadovky-výkaz-2003-07-01_3_SO 05 střecha propočet_rozpočet_" xfId="563"/>
    <cellStyle name="_Q-Sadovky-výkaz-2003-07-01_3_SO 05 střecha propočet_SO 100 kom_Soupis prací" xfId="564"/>
    <cellStyle name="_Q-Sadovky-výkaz-2003-07-01_3_SO 05 střecha propočet_SO 101 provizorní DZ" xfId="565"/>
    <cellStyle name="_Q-Sadovky-výkaz-2003-07-01_3_SO 05 střecha propočet_SO 200" xfId="566"/>
    <cellStyle name="_Q-Sadovky-výkaz-2003-07-01_3_SO 05 střecha propočet_Soupis prací_SO400 xls" xfId="567"/>
    <cellStyle name="_Q-Sadovky-výkaz-2003-07-01_3_SO 05 vzduchové sanační úpravy propočet" xfId="568"/>
    <cellStyle name="_Q-Sadovky-výkaz-2003-07-01_3_SO 05 vzduchové sanační úpravy propočet_rozpočet_" xfId="569"/>
    <cellStyle name="_Q-Sadovky-výkaz-2003-07-01_3_SO 05 vzduchové sanační úpravy propočet_SO 100 kom_Soupis prací" xfId="570"/>
    <cellStyle name="_Q-Sadovky-výkaz-2003-07-01_3_SO 05 vzduchové sanační úpravy propočet_SO 101 provizorní DZ" xfId="571"/>
    <cellStyle name="_Q-Sadovky-výkaz-2003-07-01_3_SO 05 vzduchové sanační úpravy propočet_SO 200" xfId="572"/>
    <cellStyle name="_Q-Sadovky-výkaz-2003-07-01_3_SO 05 vzduchové sanační úpravy propočet_Soupis prací_SO400 xls" xfId="573"/>
    <cellStyle name="_Q-Sadovky-výkaz-2003-07-01_3_SO 100 kom_Soupis prací" xfId="574"/>
    <cellStyle name="_Q-Sadovky-výkaz-2003-07-01_3_SO 101 provizorní DZ" xfId="575"/>
    <cellStyle name="_Q-Sadovky-výkaz-2003-07-01_3_SO 200" xfId="576"/>
    <cellStyle name="_Q-Sadovky-výkaz-2003-07-01_3_Soupis prací_SO400 xls" xfId="577"/>
    <cellStyle name="_Q-Sadovky-výkaz-2003-07-01_rozpočet_" xfId="578"/>
    <cellStyle name="_Q-Sadovky-výkaz-2003-07-01_SO 05 interiér propočet" xfId="579"/>
    <cellStyle name="_Q-Sadovky-výkaz-2003-07-01_SO 05 interiér propočet_rozpočet_" xfId="580"/>
    <cellStyle name="_Q-Sadovky-výkaz-2003-07-01_SO 05 interiér propočet_SO 100 kom_Soupis prací" xfId="581"/>
    <cellStyle name="_Q-Sadovky-výkaz-2003-07-01_SO 05 interiér propočet_SO 101 provizorní DZ" xfId="582"/>
    <cellStyle name="_Q-Sadovky-výkaz-2003-07-01_SO 05 interiér propočet_SO 200" xfId="583"/>
    <cellStyle name="_Q-Sadovky-výkaz-2003-07-01_SO 05 interiér propočet_Soupis prací_SO400 xls" xfId="584"/>
    <cellStyle name="_Q-Sadovky-výkaz-2003-07-01_SO 05 střecha propočet" xfId="585"/>
    <cellStyle name="_Q-Sadovky-výkaz-2003-07-01_SO 05 střecha propočet_rozpočet_" xfId="586"/>
    <cellStyle name="_Q-Sadovky-výkaz-2003-07-01_SO 05 střecha propočet_SO 100 kom_Soupis prací" xfId="587"/>
    <cellStyle name="_Q-Sadovky-výkaz-2003-07-01_SO 05 střecha propočet_SO 101 provizorní DZ" xfId="588"/>
    <cellStyle name="_Q-Sadovky-výkaz-2003-07-01_SO 05 střecha propočet_SO 200" xfId="589"/>
    <cellStyle name="_Q-Sadovky-výkaz-2003-07-01_SO 05 střecha propočet_Soupis prací_SO400 xls" xfId="590"/>
    <cellStyle name="_Q-Sadovky-výkaz-2003-07-01_SO 05 vzduchové sanační úpravy propočet" xfId="591"/>
    <cellStyle name="_Q-Sadovky-výkaz-2003-07-01_SO 05 vzduchové sanační úpravy propočet_rozpočet_" xfId="592"/>
    <cellStyle name="_Q-Sadovky-výkaz-2003-07-01_SO 05 vzduchové sanační úpravy propočet_SO 100 kom_Soupis prací" xfId="593"/>
    <cellStyle name="_Q-Sadovky-výkaz-2003-07-01_SO 05 vzduchové sanační úpravy propočet_SO 101 provizorní DZ" xfId="594"/>
    <cellStyle name="_Q-Sadovky-výkaz-2003-07-01_SO 05 vzduchové sanační úpravy propočet_SO 200" xfId="595"/>
    <cellStyle name="_Q-Sadovky-výkaz-2003-07-01_SO 05 vzduchové sanační úpravy propočet_Soupis prací_SO400 xls" xfId="596"/>
    <cellStyle name="_Q-Sadovky-výkaz-2003-07-01_SO 100 kom_Soupis prací" xfId="597"/>
    <cellStyle name="_Q-Sadovky-výkaz-2003-07-01_SO 101 provizorní DZ" xfId="598"/>
    <cellStyle name="_Q-Sadovky-výkaz-2003-07-01_SO 200" xfId="599"/>
    <cellStyle name="_Q-Sadovky-výkaz-2003-07-01_Soupis prací_SO400 xls" xfId="600"/>
    <cellStyle name="_Rekonstrukce rozvaděčů I P Pavlova_RO" xfId="601"/>
    <cellStyle name="_Rekonstrukce rozvaděčů I P Pavlova_RO_rozpočet_" xfId="602"/>
    <cellStyle name="_Rekonstrukce rozvaděčů I P Pavlova_RO_SO 100 kom_Soupis prací" xfId="603"/>
    <cellStyle name="_Rekonstrukce rozvaděčů I P Pavlova_RO_SO 101 provizorní DZ" xfId="604"/>
    <cellStyle name="_Rekonstrukce rozvaděčů I P Pavlova_RO_SO 200" xfId="605"/>
    <cellStyle name="_Rekonstrukce rozvaděčů I P Pavlova_RO_Soupis prací_SO400 xls" xfId="606"/>
    <cellStyle name="_SROV Nám Míru - HOFA" xfId="607"/>
    <cellStyle name="_SROV Nám Míru - HOFA_rozpočet_" xfId="608"/>
    <cellStyle name="_SROV Nám Míru - HOFA_SO 100 kom_Soupis prací" xfId="609"/>
    <cellStyle name="_SROV Nám Míru - HOFA_SO 101 provizorní DZ" xfId="610"/>
    <cellStyle name="_SROV Nám Míru - HOFA_SO 200" xfId="611"/>
    <cellStyle name="_SROV Nám Míru - HOFA_Soupis prací_SO400 xls" xfId="612"/>
    <cellStyle name="_Summary bill of rates COOLINGL" xfId="613"/>
    <cellStyle name="_Summary bill of rates COOLINGL_1" xfId="614"/>
    <cellStyle name="_Summary bill of rates COOLINGL_2" xfId="615"/>
    <cellStyle name="_Summary bill of rates COOLINGL_3" xfId="616"/>
    <cellStyle name="_Summary bill of rates VENTILATIONL" xfId="617"/>
    <cellStyle name="_Summary bill of rates VENTILATIONL_1" xfId="618"/>
    <cellStyle name="_Summary bill of rates VENTILATIONL_2" xfId="619"/>
    <cellStyle name="_Summary bill of rates VENTILATIONL_3" xfId="620"/>
    <cellStyle name="_Titulní list" xfId="621"/>
    <cellStyle name="_Titulní list_002_08_4914_002_01_09_17_002Technicka_specifikace_2etapa" xfId="622"/>
    <cellStyle name="_Titulní list_002_08_4914_002_01_09_17_002Technicka_specifikace_2etapa_rozpočet_" xfId="623"/>
    <cellStyle name="_Titulní list_002_08_4914_002_01_09_17_002Technicka_specifikace_2etapa_SO 100 kom_Soupis prací" xfId="624"/>
    <cellStyle name="_Titulní list_002_08_4914_002_01_09_17_002Technicka_specifikace_2etapa_SO 101 provizorní DZ" xfId="625"/>
    <cellStyle name="_Titulní list_002_08_4914_002_01_09_17_002Technicka_specifikace_2etapa_SO 200" xfId="626"/>
    <cellStyle name="_Titulní list_002_08_4914_002_01_09_17_002Technicka_specifikace_2etapa_Soupis prací_SO400 xls" xfId="627"/>
    <cellStyle name="_Titulní list_09_bur_kanali" xfId="628"/>
    <cellStyle name="_Titulní list_09_bur_kanali_rozpočet_" xfId="629"/>
    <cellStyle name="_Titulní list_09_bur_kanali_SO 100 kom_Soupis prací" xfId="630"/>
    <cellStyle name="_Titulní list_09_bur_kanali_SO 101 provizorní DZ" xfId="631"/>
    <cellStyle name="_Titulní list_09_bur_kanali_SO 200" xfId="632"/>
    <cellStyle name="_Titulní list_09_bur_kanali_Soupis prací_SO400 xls" xfId="633"/>
    <cellStyle name="_Titulní list_09_bur_podlažní_vestavby" xfId="634"/>
    <cellStyle name="_Titulní list_09_bur_podlažní_vestavby_rozpočet_" xfId="635"/>
    <cellStyle name="_Titulní list_09_bur_podlažní_vestavby_SO 100 kom_Soupis prací" xfId="636"/>
    <cellStyle name="_Titulní list_09_bur_podlažní_vestavby_SO 101 provizorní DZ" xfId="637"/>
    <cellStyle name="_Titulní list_09_bur_podlažní_vestavby_SO 200" xfId="638"/>
    <cellStyle name="_Titulní list_09_bur_podlažní_vestavby_Soupis prací_SO400 xls" xfId="639"/>
    <cellStyle name="_Titulní list_09_buri_malby" xfId="640"/>
    <cellStyle name="_Titulní list_09_buri_malby_rozpočet_" xfId="641"/>
    <cellStyle name="_Titulní list_09_buri_malby_SO 100 kom_Soupis prací" xfId="642"/>
    <cellStyle name="_Titulní list_09_buri_malby_SO 101 provizorní DZ" xfId="643"/>
    <cellStyle name="_Titulní list_09_buri_malby_SO 200" xfId="644"/>
    <cellStyle name="_Titulní list_09_buri_malby_Soupis prací_SO400 xls" xfId="645"/>
    <cellStyle name="_Titulní list_09_buri_regaly" xfId="646"/>
    <cellStyle name="_Titulní list_09_buri_regaly_rozpočet_" xfId="647"/>
    <cellStyle name="_Titulní list_09_buri_regaly_SO 100 kom_Soupis prací" xfId="648"/>
    <cellStyle name="_Titulní list_09_buri_regaly_SO 101 provizorní DZ" xfId="649"/>
    <cellStyle name="_Titulní list_09_buri_regaly_SO 200" xfId="650"/>
    <cellStyle name="_Titulní list_09_buri_regaly_Soupis prací_SO400 xls" xfId="651"/>
    <cellStyle name="_Titulní list_09-13-zbytek" xfId="652"/>
    <cellStyle name="_Titulní list_09-13-zbytek_rozpočet_" xfId="653"/>
    <cellStyle name="_Titulní list_09-13-zbytek_SO 100 kom_Soupis prací" xfId="654"/>
    <cellStyle name="_Titulní list_09-13-zbytek_SO 101 provizorní DZ" xfId="655"/>
    <cellStyle name="_Titulní list_09-13-zbytek_SO 200" xfId="656"/>
    <cellStyle name="_Titulní list_09-13-zbytek_Soupis prací_SO400 xls" xfId="657"/>
    <cellStyle name="_Titulní list_09-17" xfId="658"/>
    <cellStyle name="_Titulní list_09-17_rozpočet_" xfId="659"/>
    <cellStyle name="_Titulní list_09-17_SO 100 kom_Soupis prací" xfId="660"/>
    <cellStyle name="_Titulní list_09-17_SO 101 provizorní DZ" xfId="661"/>
    <cellStyle name="_Titulní list_09-17_SO 200" xfId="662"/>
    <cellStyle name="_Titulní list_09-17_Soupis prací_SO400 xls" xfId="663"/>
    <cellStyle name="_Titulní list_09-20" xfId="664"/>
    <cellStyle name="_Titulní list_09-20_rozpočet_" xfId="665"/>
    <cellStyle name="_Titulní list_09-20_SO 100 kom_Soupis prací" xfId="666"/>
    <cellStyle name="_Titulní list_09-20_SO 101 provizorní DZ" xfId="667"/>
    <cellStyle name="_Titulní list_09-20_SO 200" xfId="668"/>
    <cellStyle name="_Titulní list_09-20_Soupis prací_SO400 xls" xfId="669"/>
    <cellStyle name="_Titulní list_rozpočet_" xfId="670"/>
    <cellStyle name="_Titulní list_SO 05 interiér propočet" xfId="671"/>
    <cellStyle name="_Titulní list_SO 05 interiér propočet_rozpočet_" xfId="672"/>
    <cellStyle name="_Titulní list_SO 05 interiér propočet_SO 100 kom_Soupis prací" xfId="673"/>
    <cellStyle name="_Titulní list_SO 05 interiér propočet_SO 101 provizorní DZ" xfId="674"/>
    <cellStyle name="_Titulní list_SO 05 interiér propočet_SO 200" xfId="675"/>
    <cellStyle name="_Titulní list_SO 05 interiér propočet_Soupis prací_SO400 xls" xfId="676"/>
    <cellStyle name="_Titulní list_SO 05 střecha propočet" xfId="677"/>
    <cellStyle name="_Titulní list_SO 05 střecha propočet_rozpočet_" xfId="678"/>
    <cellStyle name="_Titulní list_SO 05 střecha propočet_SO 100 kom_Soupis prací" xfId="679"/>
    <cellStyle name="_Titulní list_SO 05 střecha propočet_SO 101 provizorní DZ" xfId="680"/>
    <cellStyle name="_Titulní list_SO 05 střecha propočet_SO 200" xfId="681"/>
    <cellStyle name="_Titulní list_SO 05 střecha propočet_Soupis prací_SO400 xls" xfId="682"/>
    <cellStyle name="_Titulní list_SO 05 vzduchové sanační úpravy propočet" xfId="683"/>
    <cellStyle name="_Titulní list_SO 05 vzduchové sanační úpravy propočet_rozpočet_" xfId="684"/>
    <cellStyle name="_Titulní list_SO 05 vzduchové sanační úpravy propočet_SO 100 kom_Soupis prací" xfId="685"/>
    <cellStyle name="_Titulní list_SO 05 vzduchové sanační úpravy propočet_SO 101 provizorní DZ" xfId="686"/>
    <cellStyle name="_Titulní list_SO 05 vzduchové sanační úpravy propočet_SO 200" xfId="687"/>
    <cellStyle name="_Titulní list_SO 05 vzduchové sanační úpravy propočet_Soupis prací_SO400 xls" xfId="688"/>
    <cellStyle name="_Titulní list_SO 100 kom_Soupis prací" xfId="689"/>
    <cellStyle name="_Titulní list_SO 101 provizorní DZ" xfId="690"/>
    <cellStyle name="_Titulní list_SO 200" xfId="691"/>
    <cellStyle name="_Titulní list_Soupis prací_SO400 xls" xfId="692"/>
    <cellStyle name="_ZTI_rozpočet" xfId="693"/>
    <cellStyle name="_ZTI_rozpočet_002_08_4914_002_01_09_17_002Technicka_specifikace_2etapa" xfId="694"/>
    <cellStyle name="_ZTI_rozpočet_002_08_4914_002_01_09_17_002Technicka_specifikace_2etapa_rozpočet_" xfId="695"/>
    <cellStyle name="_ZTI_rozpočet_002_08_4914_002_01_09_17_002Technicka_specifikace_2etapa_SO 100 kom_Soupis prací" xfId="696"/>
    <cellStyle name="_ZTI_rozpočet_002_08_4914_002_01_09_17_002Technicka_specifikace_2etapa_SO 101 provizorní DZ" xfId="697"/>
    <cellStyle name="_ZTI_rozpočet_002_08_4914_002_01_09_17_002Technicka_specifikace_2etapa_SO 200" xfId="698"/>
    <cellStyle name="_ZTI_rozpočet_002_08_4914_002_01_09_17_002Technicka_specifikace_2etapa_Soupis prací_SO400 xls" xfId="699"/>
    <cellStyle name="_ZTI_rozpočet_09-13-zbytek" xfId="700"/>
    <cellStyle name="_ZTI_rozpočet_09-13-zbytek_rozpočet_" xfId="701"/>
    <cellStyle name="_ZTI_rozpočet_09-13-zbytek_SO 100 kom_Soupis prací" xfId="702"/>
    <cellStyle name="_ZTI_rozpočet_09-13-zbytek_SO 101 provizorní DZ" xfId="703"/>
    <cellStyle name="_ZTI_rozpočet_09-13-zbytek_SO 200" xfId="704"/>
    <cellStyle name="_ZTI_rozpočet_09-13-zbytek_Soupis prací_SO400 xls" xfId="705"/>
    <cellStyle name="_ZTI_rozpočet_09-17" xfId="706"/>
    <cellStyle name="_ZTI_rozpočet_09-17_rozpočet_" xfId="707"/>
    <cellStyle name="_ZTI_rozpočet_09-17_SO 100 kom_Soupis prací" xfId="708"/>
    <cellStyle name="_ZTI_rozpočet_09-17_SO 101 provizorní DZ" xfId="709"/>
    <cellStyle name="_ZTI_rozpočet_09-17_SO 200" xfId="710"/>
    <cellStyle name="_ZTI_rozpočet_09-17_Soupis prací_SO400 xls" xfId="711"/>
    <cellStyle name="_ZTI_rozpočet_SO 05 interiér propočet" xfId="712"/>
    <cellStyle name="_ZTI_rozpočet_SO 05 interiér propočet_rozpočet_" xfId="713"/>
    <cellStyle name="_ZTI_rozpočet_SO 05 interiér propočet_SO 100 kom_Soupis prací" xfId="714"/>
    <cellStyle name="_ZTI_rozpočet_SO 05 interiér propočet_SO 101 provizorní DZ" xfId="715"/>
    <cellStyle name="_ZTI_rozpočet_SO 05 interiér propočet_SO 200" xfId="716"/>
    <cellStyle name="_ZTI_rozpočet_SO 05 interiér propočet_Soupis prací_SO400 xls" xfId="717"/>
    <cellStyle name="_ZTI_rozpočet_SO 05 střecha propočet" xfId="718"/>
    <cellStyle name="_ZTI_rozpočet_SO 05 střecha propočet_rozpočet_" xfId="719"/>
    <cellStyle name="_ZTI_rozpočet_SO 05 střecha propočet_SO 100 kom_Soupis prací" xfId="720"/>
    <cellStyle name="_ZTI_rozpočet_SO 05 střecha propočet_SO 101 provizorní DZ" xfId="721"/>
    <cellStyle name="_ZTI_rozpočet_SO 05 střecha propočet_SO 200" xfId="722"/>
    <cellStyle name="_ZTI_rozpočet_SO 05 střecha propočet_Soupis prací_SO400 xls" xfId="723"/>
    <cellStyle name="_ZTI_rozpočet_SO 05 vzduchové sanační úpravy propočet" xfId="724"/>
    <cellStyle name="_ZTI_rozpočet_SO 05 vzduchové sanační úpravy propočet_rozpočet_" xfId="725"/>
    <cellStyle name="_ZTI_rozpočet_SO 05 vzduchové sanační úpravy propočet_SO 100 kom_Soupis prací" xfId="726"/>
    <cellStyle name="_ZTI_rozpočet_SO 05 vzduchové sanační úpravy propočet_SO 101 provizorní DZ" xfId="727"/>
    <cellStyle name="_ZTI_rozpočet_SO 05 vzduchové sanační úpravy propočet_SO 200" xfId="728"/>
    <cellStyle name="_ZTI_rozpočet_SO 05 vzduchové sanační úpravy propočet_Soupis prací_SO400 xls" xfId="729"/>
    <cellStyle name="1" xfId="730"/>
    <cellStyle name="1 000 Kč_ELEKTRO doplněné K PŘEDÁNÍ-  MŠ Přímětická" xfId="731"/>
    <cellStyle name="1_002_08_4914_002_01_09_17_002Technicka_specifikace_2etapa" xfId="732"/>
    <cellStyle name="1_002_08_4914_002_01_09_17_002Technicka_specifikace_2etapa_rozpočet_" xfId="733"/>
    <cellStyle name="1_002_08_4914_002_01_09_17_002Technicka_specifikace_2etapa_SO 100 kom_Soupis prací" xfId="734"/>
    <cellStyle name="1_002_08_4914_002_01_09_17_002Technicka_specifikace_2etapa_SO 101 provizorní DZ" xfId="735"/>
    <cellStyle name="1_002_08_4914_002_01_09_17_002Technicka_specifikace_2etapa_SO 200" xfId="736"/>
    <cellStyle name="1_002_08_4914_002_01_09_17_002Technicka_specifikace_2etapa_Soupis prací_SO400 xls" xfId="737"/>
    <cellStyle name="1_09-13-zbytek" xfId="738"/>
    <cellStyle name="1_09-13-zbytek_rozpočet_" xfId="739"/>
    <cellStyle name="1_09-13-zbytek_SO 100 kom_Soupis prací" xfId="740"/>
    <cellStyle name="1_09-13-zbytek_SO 101 provizorní DZ" xfId="741"/>
    <cellStyle name="1_09-13-zbytek_SO 200" xfId="742"/>
    <cellStyle name="1_09-13-zbytek_Soupis prací_SO400 xls" xfId="743"/>
    <cellStyle name="1_09-17" xfId="744"/>
    <cellStyle name="1_09-17_rozpočet_" xfId="745"/>
    <cellStyle name="1_09-17_SO 100 kom_Soupis prací" xfId="746"/>
    <cellStyle name="1_09-17_SO 101 provizorní DZ" xfId="747"/>
    <cellStyle name="1_09-17_SO 200" xfId="748"/>
    <cellStyle name="1_09-17_Soupis prací_SO400 xls" xfId="749"/>
    <cellStyle name="1_SO 05 interiér propočet" xfId="750"/>
    <cellStyle name="1_SO 05 interiér propočet_rozpočet_" xfId="751"/>
    <cellStyle name="1_SO 05 interiér propočet_SO 100 kom_Soupis prací" xfId="752"/>
    <cellStyle name="1_SO 05 interiér propočet_SO 101 provizorní DZ" xfId="753"/>
    <cellStyle name="1_SO 05 interiér propočet_SO 200" xfId="754"/>
    <cellStyle name="1_SO 05 interiér propočet_Soupis prací_SO400 xls" xfId="755"/>
    <cellStyle name="1_SO 05 střecha propočet" xfId="756"/>
    <cellStyle name="1_SO 05 střecha propočet_rozpočet_" xfId="757"/>
    <cellStyle name="1_SO 05 střecha propočet_SO 100 kom_Soupis prací" xfId="758"/>
    <cellStyle name="1_SO 05 střecha propočet_SO 101 provizorní DZ" xfId="759"/>
    <cellStyle name="1_SO 05 střecha propočet_SO 200" xfId="760"/>
    <cellStyle name="1_SO 05 střecha propočet_Soupis prací_SO400 xls" xfId="761"/>
    <cellStyle name="1_SO 05 vzduchové sanační úpravy propočet" xfId="762"/>
    <cellStyle name="1_SO 05 vzduchové sanační úpravy propočet_rozpočet_" xfId="763"/>
    <cellStyle name="1_SO 05 vzduchové sanační úpravy propočet_SO 100 kom_Soupis prací" xfId="764"/>
    <cellStyle name="1_SO 05 vzduchové sanační úpravy propočet_SO 101 provizorní DZ" xfId="765"/>
    <cellStyle name="1_SO 05 vzduchové sanační úpravy propočet_SO 200" xfId="766"/>
    <cellStyle name="1_SO 05 vzduchové sanační úpravy propočet_Soupis prací_SO400 xls" xfId="767"/>
    <cellStyle name="cárkyd" xfId="768"/>
    <cellStyle name="cary" xfId="769"/>
    <cellStyle name="čárky [0]_ELEKTRO doplněné K PŘEDÁNÍ-  MŠ Přímětická" xfId="770"/>
    <cellStyle name="číslo" xfId="771"/>
    <cellStyle name="Dezimal [0]_--&gt;2-1" xfId="772"/>
    <cellStyle name="Dezimal_--&gt;2-1" xfId="773"/>
    <cellStyle name="Dziesiętny [0]_laroux" xfId="774"/>
    <cellStyle name="Dziesiętny_laroux" xfId="775"/>
    <cellStyle name="Firma" xfId="776"/>
    <cellStyle name="Hlavní nadpis" xfId="777"/>
    <cellStyle name="Jednotka" xfId="778"/>
    <cellStyle name="lehký dolní okraj" xfId="779"/>
    <cellStyle name="množství" xfId="780"/>
    <cellStyle name="Nadpis1" xfId="781"/>
    <cellStyle name="Nadpis1 1" xfId="782"/>
    <cellStyle name="Nadpis1 2" xfId="783"/>
    <cellStyle name="Naklady" xfId="784"/>
    <cellStyle name="Normální" xfId="0" builtinId="0"/>
    <cellStyle name="Normální 11" xfId="785"/>
    <cellStyle name="normální 2" xfId="786"/>
    <cellStyle name="Normální 3" xfId="3"/>
    <cellStyle name="Normální 4" xfId="2"/>
    <cellStyle name="normální_Troja" xfId="1"/>
    <cellStyle name="Normalny_Ceny jedn" xfId="787"/>
    <cellStyle name="Podnadpis" xfId="788"/>
    <cellStyle name="Položka" xfId="789"/>
    <cellStyle name="procent 2" xfId="790"/>
    <cellStyle name="Specifikace" xfId="791"/>
    <cellStyle name="Standard_--&gt;2-1" xfId="792"/>
    <cellStyle name="Stín+tučně" xfId="793"/>
    <cellStyle name="Stín+tučně+velké písmo" xfId="794"/>
    <cellStyle name="Styl 1" xfId="795"/>
    <cellStyle name="Suma" xfId="796"/>
    <cellStyle name="Tučně" xfId="797"/>
    <cellStyle name="TYP ŘÁDKU_4(sloupceJ-L)" xfId="798"/>
    <cellStyle name="Währung [0]_--&gt;2-1" xfId="799"/>
    <cellStyle name="Währung_--&gt;2-1" xfId="800"/>
    <cellStyle name="Walutowy [0]_laroux" xfId="801"/>
    <cellStyle name="Walutowy_laroux" xfId="802"/>
    <cellStyle name="Wהhrung [0]_--&gt;2-1" xfId="803"/>
    <cellStyle name="Wהhrung_--&gt;2-1" xfId="804"/>
    <cellStyle name="základní" xfId="805"/>
    <cellStyle name="Zvýrazni" xfId="8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508"/>
  <sheetViews>
    <sheetView tabSelected="1" zoomScaleNormal="100" workbookViewId="0">
      <selection activeCell="H509" sqref="H509"/>
    </sheetView>
  </sheetViews>
  <sheetFormatPr defaultRowHeight="15" x14ac:dyDescent="0.25"/>
  <cols>
    <col min="1" max="1" width="6.42578125" customWidth="1"/>
    <col min="2" max="2" width="11.5703125" customWidth="1"/>
    <col min="3" max="3" width="49" customWidth="1"/>
    <col min="4" max="4" width="4.28515625" bestFit="1" customWidth="1"/>
    <col min="5" max="6" width="8.42578125" customWidth="1"/>
    <col min="7" max="7" width="19.140625" customWidth="1"/>
  </cols>
  <sheetData>
    <row r="2" spans="1:10" x14ac:dyDescent="0.25">
      <c r="A2" s="2" t="s">
        <v>213</v>
      </c>
      <c r="B2" s="3"/>
      <c r="C2" s="3"/>
      <c r="D2" s="3"/>
      <c r="E2" s="3"/>
      <c r="F2" s="3"/>
    </row>
    <row r="4" spans="1:10" x14ac:dyDescent="0.25">
      <c r="A4" t="s">
        <v>0</v>
      </c>
    </row>
    <row r="5" spans="1:10" x14ac:dyDescent="0.25">
      <c r="A5" t="s">
        <v>1</v>
      </c>
    </row>
    <row r="7" spans="1:10" ht="15.75" thickBot="1" x14ac:dyDescent="0.3"/>
    <row r="8" spans="1:10" ht="15.75" thickBot="1" x14ac:dyDescent="0.3">
      <c r="A8" s="37" t="s">
        <v>2</v>
      </c>
      <c r="B8" s="38"/>
    </row>
    <row r="10" spans="1:10" x14ac:dyDescent="0.25">
      <c r="A10" s="1" t="s">
        <v>425</v>
      </c>
    </row>
    <row r="11" spans="1:10" x14ac:dyDescent="0.25">
      <c r="A11" s="2" t="s">
        <v>41</v>
      </c>
    </row>
    <row r="12" spans="1:10" x14ac:dyDescent="0.25">
      <c r="A12" t="s">
        <v>426</v>
      </c>
    </row>
    <row r="14" spans="1:10" ht="33.75" x14ac:dyDescent="0.25">
      <c r="A14" s="4">
        <f t="shared" ref="A14" si="0">MAX(A9:A13)+1</f>
        <v>1</v>
      </c>
      <c r="B14" s="5" t="s">
        <v>3</v>
      </c>
      <c r="C14" s="5" t="s">
        <v>4</v>
      </c>
      <c r="D14" s="6" t="s">
        <v>5</v>
      </c>
      <c r="E14" s="7">
        <f>E15+E16</f>
        <v>26.920499999999997</v>
      </c>
      <c r="F14" s="8">
        <v>569.04999999999995</v>
      </c>
      <c r="G14" s="8">
        <f t="shared" ref="G14" si="1">E14*F14</f>
        <v>15319.110524999996</v>
      </c>
      <c r="J14" s="1" t="s">
        <v>166</v>
      </c>
    </row>
    <row r="15" spans="1:10" x14ac:dyDescent="0.25">
      <c r="C15" s="10" t="s">
        <v>16</v>
      </c>
      <c r="D15" s="10"/>
      <c r="E15" s="10">
        <f>(13.1*3.6)*0.3</f>
        <v>14.147999999999998</v>
      </c>
    </row>
    <row r="16" spans="1:10" x14ac:dyDescent="0.25">
      <c r="C16" s="10" t="s">
        <v>6</v>
      </c>
      <c r="D16" s="10"/>
      <c r="E16" s="10">
        <f>((13.1*6.5)/2)*0.3</f>
        <v>12.772499999999999</v>
      </c>
    </row>
    <row r="17" spans="1:10" ht="22.5" x14ac:dyDescent="0.25">
      <c r="A17" s="4">
        <f>MAX(A10:A16)+1</f>
        <v>2</v>
      </c>
      <c r="B17" s="5" t="s">
        <v>7</v>
      </c>
      <c r="C17" s="5" t="s">
        <v>8</v>
      </c>
      <c r="D17" s="6" t="s">
        <v>9</v>
      </c>
      <c r="E17" s="7">
        <f>E18</f>
        <v>37.689399999999999</v>
      </c>
      <c r="F17" s="8">
        <v>559.54999999999995</v>
      </c>
      <c r="G17" s="8">
        <f>E17*F17</f>
        <v>21089.103769999998</v>
      </c>
      <c r="J17" s="1" t="s">
        <v>166</v>
      </c>
    </row>
    <row r="18" spans="1:10" x14ac:dyDescent="0.25">
      <c r="A18" s="4"/>
      <c r="B18" s="5"/>
      <c r="C18" s="10" t="s">
        <v>35</v>
      </c>
      <c r="D18" s="6"/>
      <c r="E18" s="10">
        <f>26.921*1.4</f>
        <v>37.689399999999999</v>
      </c>
      <c r="F18" s="8"/>
      <c r="G18" s="8"/>
    </row>
    <row r="19" spans="1:10" ht="22.5" x14ac:dyDescent="0.25">
      <c r="A19" s="4">
        <f>MAX(A11:A17)+1</f>
        <v>3</v>
      </c>
      <c r="B19" s="5" t="s">
        <v>10</v>
      </c>
      <c r="C19" s="5" t="s">
        <v>11</v>
      </c>
      <c r="D19" s="6" t="s">
        <v>9</v>
      </c>
      <c r="E19" s="7">
        <f>E17</f>
        <v>37.689399999999999</v>
      </c>
      <c r="F19" s="8">
        <v>194.75</v>
      </c>
      <c r="G19" s="8">
        <f t="shared" ref="G19:G21" si="2">E19*F19</f>
        <v>7340.0106500000002</v>
      </c>
      <c r="J19" s="1" t="s">
        <v>166</v>
      </c>
    </row>
    <row r="20" spans="1:10" ht="33.75" x14ac:dyDescent="0.25">
      <c r="A20" s="4">
        <f>MAX(A12:A19)+1</f>
        <v>4</v>
      </c>
      <c r="B20" s="5" t="s">
        <v>12</v>
      </c>
      <c r="C20" s="5" t="s">
        <v>13</v>
      </c>
      <c r="D20" s="6" t="s">
        <v>9</v>
      </c>
      <c r="E20" s="7">
        <f>E19*19</f>
        <v>716.09860000000003</v>
      </c>
      <c r="F20" s="8">
        <v>9.5</v>
      </c>
      <c r="G20" s="8">
        <f t="shared" si="2"/>
        <v>6802.9367000000002</v>
      </c>
      <c r="J20" s="1" t="s">
        <v>166</v>
      </c>
    </row>
    <row r="21" spans="1:10" ht="22.5" x14ac:dyDescent="0.25">
      <c r="A21" s="4">
        <f t="shared" ref="A21" si="3">MAX(A15:A20)+1</f>
        <v>5</v>
      </c>
      <c r="B21" s="5" t="s">
        <v>14</v>
      </c>
      <c r="C21" s="5" t="s">
        <v>15</v>
      </c>
      <c r="D21" s="6" t="s">
        <v>9</v>
      </c>
      <c r="E21" s="7">
        <f>E19</f>
        <v>37.689399999999999</v>
      </c>
      <c r="F21" s="8">
        <v>427.5</v>
      </c>
      <c r="G21" s="8">
        <f t="shared" si="2"/>
        <v>16112.218499999999</v>
      </c>
      <c r="J21" s="1" t="s">
        <v>166</v>
      </c>
    </row>
    <row r="23" spans="1:10" x14ac:dyDescent="0.25">
      <c r="A23" s="1" t="s">
        <v>17</v>
      </c>
      <c r="G23" s="11">
        <f>-SUM(G14:G21)</f>
        <v>-66663.380144999988</v>
      </c>
      <c r="H23" t="s">
        <v>18</v>
      </c>
    </row>
    <row r="25" spans="1:10" x14ac:dyDescent="0.25">
      <c r="A25" s="1" t="s">
        <v>427</v>
      </c>
    </row>
    <row r="26" spans="1:10" x14ac:dyDescent="0.25">
      <c r="A26" s="2" t="s">
        <v>41</v>
      </c>
    </row>
    <row r="27" spans="1:10" x14ac:dyDescent="0.25">
      <c r="A27" t="s">
        <v>214</v>
      </c>
    </row>
    <row r="29" spans="1:10" ht="45" x14ac:dyDescent="0.25">
      <c r="A29" s="4">
        <f t="shared" ref="A29" si="4">MAX(A24:A28)+1</f>
        <v>1</v>
      </c>
      <c r="B29" s="5" t="s">
        <v>19</v>
      </c>
      <c r="C29" s="5" t="s">
        <v>20</v>
      </c>
      <c r="D29" s="6" t="s">
        <v>21</v>
      </c>
      <c r="E29" s="7">
        <f>E30</f>
        <v>42.574999999999996</v>
      </c>
      <c r="F29" s="8">
        <v>1795.5</v>
      </c>
      <c r="G29" s="8">
        <f t="shared" ref="G29" si="5">E29*F29</f>
        <v>76443.412499999991</v>
      </c>
      <c r="J29" s="1" t="s">
        <v>166</v>
      </c>
    </row>
    <row r="30" spans="1:10" x14ac:dyDescent="0.25">
      <c r="C30" s="10" t="s">
        <v>22</v>
      </c>
      <c r="E30" s="10">
        <f>((13.1*6.5)/2)</f>
        <v>42.574999999999996</v>
      </c>
    </row>
    <row r="31" spans="1:10" ht="33.75" x14ac:dyDescent="0.25">
      <c r="A31" s="4">
        <f t="shared" ref="A31" si="6">MAX(A26:A30)+1</f>
        <v>2</v>
      </c>
      <c r="B31" s="5">
        <v>612321141</v>
      </c>
      <c r="C31" s="5" t="s">
        <v>23</v>
      </c>
      <c r="D31" s="6" t="s">
        <v>21</v>
      </c>
      <c r="E31" s="7">
        <f>E32</f>
        <v>33.574999999999996</v>
      </c>
      <c r="F31" s="8">
        <v>261.25</v>
      </c>
      <c r="G31" s="8">
        <f t="shared" ref="G31" si="7">E31*F31</f>
        <v>8771.4687499999982</v>
      </c>
      <c r="J31" s="1" t="s">
        <v>166</v>
      </c>
    </row>
    <row r="32" spans="1:10" x14ac:dyDescent="0.25">
      <c r="C32" s="10" t="s">
        <v>24</v>
      </c>
      <c r="E32" s="10">
        <f>((13.1*6.5)/2)-((6*3)/2)</f>
        <v>33.574999999999996</v>
      </c>
    </row>
    <row r="34" spans="1:10" x14ac:dyDescent="0.25">
      <c r="A34" s="1" t="s">
        <v>29</v>
      </c>
      <c r="G34" s="11">
        <f>-SUM(G29:G31)</f>
        <v>-85214.881249999991</v>
      </c>
      <c r="H34" t="s">
        <v>18</v>
      </c>
    </row>
    <row r="36" spans="1:10" x14ac:dyDescent="0.25">
      <c r="A36" s="1" t="s">
        <v>25</v>
      </c>
    </row>
    <row r="37" spans="1:10" x14ac:dyDescent="0.25">
      <c r="A37" s="2" t="s">
        <v>41</v>
      </c>
    </row>
    <row r="38" spans="1:10" x14ac:dyDescent="0.25">
      <c r="A38" t="s">
        <v>215</v>
      </c>
    </row>
    <row r="39" spans="1:10" x14ac:dyDescent="0.25">
      <c r="A39" t="s">
        <v>26</v>
      </c>
    </row>
    <row r="41" spans="1:10" ht="22.5" x14ac:dyDescent="0.25">
      <c r="A41" s="4">
        <f t="shared" ref="A41" si="8">MAX(A36:A40)+1</f>
        <v>1</v>
      </c>
      <c r="B41" s="5" t="s">
        <v>27</v>
      </c>
      <c r="C41" s="5" t="s">
        <v>28</v>
      </c>
      <c r="D41" s="6" t="s">
        <v>21</v>
      </c>
      <c r="E41" s="7">
        <v>330</v>
      </c>
      <c r="F41" s="8">
        <v>352</v>
      </c>
      <c r="G41" s="8">
        <f t="shared" ref="G41" si="9">F41*E41</f>
        <v>116160</v>
      </c>
      <c r="J41" s="1" t="s">
        <v>166</v>
      </c>
    </row>
    <row r="43" spans="1:10" x14ac:dyDescent="0.25">
      <c r="A43" s="1" t="s">
        <v>30</v>
      </c>
      <c r="G43" s="11">
        <f>-G41</f>
        <v>-116160</v>
      </c>
      <c r="H43" t="s">
        <v>18</v>
      </c>
    </row>
    <row r="45" spans="1:10" x14ac:dyDescent="0.25">
      <c r="A45" s="1" t="s">
        <v>128</v>
      </c>
    </row>
    <row r="46" spans="1:10" x14ac:dyDescent="0.25">
      <c r="A46" s="2" t="s">
        <v>41</v>
      </c>
    </row>
    <row r="47" spans="1:10" x14ac:dyDescent="0.25">
      <c r="A47" t="s">
        <v>428</v>
      </c>
    </row>
    <row r="49" spans="1:10" x14ac:dyDescent="0.25">
      <c r="A49" s="4">
        <v>1</v>
      </c>
      <c r="B49" s="5">
        <v>953312112</v>
      </c>
      <c r="C49" s="5" t="s">
        <v>127</v>
      </c>
      <c r="D49" s="6" t="s">
        <v>21</v>
      </c>
      <c r="E49" s="7">
        <v>250</v>
      </c>
      <c r="F49" s="8">
        <v>90.25</v>
      </c>
      <c r="G49" s="8">
        <f t="shared" ref="G49" si="10">E49*F49</f>
        <v>22562.5</v>
      </c>
      <c r="J49" s="1" t="s">
        <v>166</v>
      </c>
    </row>
    <row r="51" spans="1:10" x14ac:dyDescent="0.25">
      <c r="A51" s="1" t="s">
        <v>173</v>
      </c>
      <c r="G51" s="11">
        <f>-G49</f>
        <v>-22562.5</v>
      </c>
      <c r="H51" t="s">
        <v>18</v>
      </c>
    </row>
    <row r="52" spans="1:10" x14ac:dyDescent="0.25">
      <c r="G52" s="11"/>
    </row>
    <row r="53" spans="1:10" x14ac:dyDescent="0.25">
      <c r="A53" s="1" t="s">
        <v>170</v>
      </c>
      <c r="G53" s="11"/>
    </row>
    <row r="54" spans="1:10" x14ac:dyDescent="0.25">
      <c r="A54" s="2" t="s">
        <v>41</v>
      </c>
      <c r="G54" s="11"/>
    </row>
    <row r="55" spans="1:10" x14ac:dyDescent="0.25">
      <c r="A55" t="s">
        <v>216</v>
      </c>
      <c r="G55" s="11"/>
    </row>
    <row r="56" spans="1:10" x14ac:dyDescent="0.25">
      <c r="A56" t="s">
        <v>236</v>
      </c>
      <c r="G56" s="11"/>
    </row>
    <row r="57" spans="1:10" x14ac:dyDescent="0.25">
      <c r="G57" s="11"/>
    </row>
    <row r="58" spans="1:10" ht="33.75" x14ac:dyDescent="0.25">
      <c r="A58" s="4">
        <f t="shared" ref="A58" si="11">MAX(A52:A57)+1</f>
        <v>1</v>
      </c>
      <c r="B58" s="5" t="s">
        <v>171</v>
      </c>
      <c r="C58" s="5" t="s">
        <v>172</v>
      </c>
      <c r="D58" s="6" t="s">
        <v>21</v>
      </c>
      <c r="E58" s="7">
        <f>E59</f>
        <v>55.712500000000006</v>
      </c>
      <c r="F58" s="8">
        <v>299.25</v>
      </c>
      <c r="G58" s="8">
        <f>E58*F58</f>
        <v>16671.965625000001</v>
      </c>
      <c r="J58" s="1" t="s">
        <v>166</v>
      </c>
    </row>
    <row r="59" spans="1:10" x14ac:dyDescent="0.25">
      <c r="A59" s="16"/>
      <c r="B59" s="17"/>
      <c r="C59" s="10" t="s">
        <v>58</v>
      </c>
      <c r="E59" s="10">
        <f>(7.1*2)+(6.15*6.75)</f>
        <v>55.712500000000006</v>
      </c>
      <c r="F59" s="20"/>
      <c r="G59" s="20"/>
    </row>
    <row r="60" spans="1:10" x14ac:dyDescent="0.25">
      <c r="A60" s="16"/>
      <c r="B60" s="17"/>
      <c r="C60" s="17"/>
      <c r="D60" s="18"/>
      <c r="E60" s="19"/>
      <c r="F60" s="20"/>
      <c r="G60" s="20"/>
    </row>
    <row r="61" spans="1:10" x14ac:dyDescent="0.25">
      <c r="A61" s="1" t="s">
        <v>174</v>
      </c>
      <c r="B61" s="17"/>
      <c r="C61" s="17"/>
      <c r="D61" s="18"/>
      <c r="E61" s="19"/>
      <c r="F61" s="20"/>
      <c r="G61" s="11">
        <f>-G58</f>
        <v>-16671.965625000001</v>
      </c>
      <c r="H61" t="s">
        <v>18</v>
      </c>
    </row>
    <row r="62" spans="1:10" x14ac:dyDescent="0.25">
      <c r="A62" s="1"/>
      <c r="B62" s="17"/>
      <c r="C62" s="17"/>
      <c r="D62" s="18"/>
      <c r="E62" s="19"/>
      <c r="F62" s="20"/>
      <c r="G62" s="11"/>
    </row>
    <row r="63" spans="1:10" x14ac:dyDescent="0.25">
      <c r="A63" s="1" t="s">
        <v>377</v>
      </c>
      <c r="B63" s="17"/>
      <c r="C63" s="17"/>
      <c r="D63" s="18"/>
      <c r="E63" s="19"/>
      <c r="F63" s="20"/>
      <c r="G63" s="11"/>
    </row>
    <row r="64" spans="1:10" x14ac:dyDescent="0.25">
      <c r="A64" s="2" t="s">
        <v>41</v>
      </c>
      <c r="B64" s="17"/>
      <c r="C64" s="17"/>
      <c r="D64" s="18"/>
      <c r="E64" s="19"/>
      <c r="F64" s="20"/>
      <c r="G64" s="11"/>
    </row>
    <row r="65" spans="1:10" x14ac:dyDescent="0.25">
      <c r="A65" s="42" t="s">
        <v>378</v>
      </c>
      <c r="B65" s="17"/>
      <c r="C65" s="17"/>
      <c r="D65" s="18"/>
      <c r="E65" s="19"/>
      <c r="F65" s="20"/>
      <c r="G65" s="11"/>
    </row>
    <row r="66" spans="1:10" x14ac:dyDescent="0.25">
      <c r="A66" s="1"/>
      <c r="B66" s="17"/>
      <c r="C66" s="17"/>
      <c r="D66" s="18"/>
      <c r="E66" s="19"/>
      <c r="F66" s="20"/>
      <c r="G66" s="11"/>
    </row>
    <row r="67" spans="1:10" x14ac:dyDescent="0.25">
      <c r="A67" s="4">
        <f t="shared" ref="A67" si="12">MAX(A61:A66)+1</f>
        <v>1</v>
      </c>
      <c r="B67" s="5" t="s">
        <v>379</v>
      </c>
      <c r="C67" s="5" t="s">
        <v>380</v>
      </c>
      <c r="D67" s="6" t="s">
        <v>202</v>
      </c>
      <c r="E67" s="7">
        <v>6</v>
      </c>
      <c r="F67" s="8">
        <v>5489</v>
      </c>
      <c r="G67" s="8">
        <f>E67*F67</f>
        <v>32934</v>
      </c>
      <c r="J67" s="1" t="s">
        <v>166</v>
      </c>
    </row>
    <row r="68" spans="1:10" x14ac:dyDescent="0.25">
      <c r="A68" s="16"/>
      <c r="B68" s="17"/>
      <c r="C68" s="10"/>
      <c r="E68" s="10"/>
      <c r="F68" s="20"/>
      <c r="G68" s="20"/>
    </row>
    <row r="69" spans="1:10" x14ac:dyDescent="0.25">
      <c r="A69" s="16"/>
      <c r="B69" s="17"/>
      <c r="C69" s="17"/>
      <c r="D69" s="18"/>
      <c r="E69" s="19"/>
      <c r="F69" s="20"/>
      <c r="G69" s="20"/>
    </row>
    <row r="70" spans="1:10" x14ac:dyDescent="0.25">
      <c r="A70" s="1" t="s">
        <v>381</v>
      </c>
      <c r="B70" s="17"/>
      <c r="C70" s="17"/>
      <c r="D70" s="18"/>
      <c r="E70" s="19"/>
      <c r="F70" s="20"/>
      <c r="G70" s="11">
        <f>-G67</f>
        <v>-32934</v>
      </c>
      <c r="H70" t="s">
        <v>18</v>
      </c>
    </row>
    <row r="71" spans="1:10" x14ac:dyDescent="0.25">
      <c r="A71" s="1"/>
      <c r="B71" s="17"/>
      <c r="C71" s="17"/>
      <c r="D71" s="18"/>
      <c r="E71" s="19"/>
      <c r="F71" s="20"/>
      <c r="G71" s="11"/>
    </row>
    <row r="72" spans="1:10" x14ac:dyDescent="0.25">
      <c r="A72" s="1" t="s">
        <v>389</v>
      </c>
      <c r="B72" s="17"/>
      <c r="C72" s="17"/>
      <c r="D72" s="18"/>
      <c r="E72" s="19"/>
      <c r="F72" s="20"/>
      <c r="G72" s="11"/>
    </row>
    <row r="73" spans="1:10" x14ac:dyDescent="0.25">
      <c r="A73" s="2" t="s">
        <v>41</v>
      </c>
      <c r="B73" s="17"/>
      <c r="C73" s="17"/>
      <c r="D73" s="18"/>
      <c r="E73" s="19"/>
      <c r="F73" s="20"/>
      <c r="G73" s="11"/>
    </row>
    <row r="74" spans="1:10" x14ac:dyDescent="0.25">
      <c r="A74" s="42" t="s">
        <v>386</v>
      </c>
      <c r="B74" s="17"/>
      <c r="C74" s="17"/>
      <c r="D74" s="18"/>
      <c r="E74" s="19"/>
      <c r="F74" s="20"/>
      <c r="G74" s="11"/>
    </row>
    <row r="75" spans="1:10" x14ac:dyDescent="0.25">
      <c r="A75" s="1"/>
      <c r="B75" s="17"/>
      <c r="C75" s="17"/>
      <c r="D75" s="18"/>
      <c r="E75" s="19"/>
      <c r="F75" s="20"/>
      <c r="G75" s="11"/>
    </row>
    <row r="76" spans="1:10" ht="13.5" customHeight="1" x14ac:dyDescent="0.25">
      <c r="A76" s="4">
        <f>MAX(A72:A75)+1</f>
        <v>1</v>
      </c>
      <c r="B76" s="5" t="s">
        <v>383</v>
      </c>
      <c r="C76" s="5" t="s">
        <v>384</v>
      </c>
      <c r="D76" s="6" t="s">
        <v>385</v>
      </c>
      <c r="E76" s="7">
        <v>1</v>
      </c>
      <c r="F76" s="8">
        <v>4300</v>
      </c>
      <c r="G76" s="8">
        <f t="shared" ref="G76" si="13">E76*F76</f>
        <v>4300</v>
      </c>
    </row>
    <row r="77" spans="1:10" ht="13.5" customHeight="1" x14ac:dyDescent="0.25">
      <c r="A77" s="16"/>
      <c r="B77" s="17"/>
      <c r="C77" s="17"/>
      <c r="D77" s="18"/>
      <c r="E77" s="19"/>
      <c r="F77" s="20"/>
      <c r="G77" s="20"/>
    </row>
    <row r="78" spans="1:10" ht="13.5" customHeight="1" x14ac:dyDescent="0.25">
      <c r="A78" s="1" t="s">
        <v>390</v>
      </c>
      <c r="B78" s="17"/>
      <c r="C78" s="17"/>
      <c r="D78" s="18"/>
      <c r="E78" s="19"/>
      <c r="F78" s="20"/>
      <c r="G78" s="11">
        <f>-SUM(G73:G76)</f>
        <v>-4300</v>
      </c>
      <c r="H78" t="s">
        <v>18</v>
      </c>
    </row>
    <row r="79" spans="1:10" ht="13.5" customHeight="1" x14ac:dyDescent="0.25">
      <c r="A79" s="16"/>
      <c r="B79" s="17"/>
      <c r="C79" s="17"/>
      <c r="D79" s="18"/>
      <c r="E79" s="19"/>
      <c r="F79" s="20"/>
      <c r="G79" s="20"/>
    </row>
    <row r="80" spans="1:10" ht="15.75" thickBot="1" x14ac:dyDescent="0.3">
      <c r="A80" s="16"/>
      <c r="B80" s="17"/>
      <c r="C80" s="17"/>
      <c r="D80" s="18"/>
      <c r="E80" s="19"/>
      <c r="F80" s="20"/>
      <c r="G80" s="20"/>
    </row>
    <row r="81" spans="1:10" ht="16.5" customHeight="1" thickBot="1" x14ac:dyDescent="0.3">
      <c r="A81" s="37" t="s">
        <v>31</v>
      </c>
      <c r="B81" s="38"/>
    </row>
    <row r="82" spans="1:10" ht="16.5" customHeight="1" x14ac:dyDescent="0.25"/>
    <row r="83" spans="1:10" x14ac:dyDescent="0.25">
      <c r="A83" s="1" t="s">
        <v>32</v>
      </c>
    </row>
    <row r="84" spans="1:10" x14ac:dyDescent="0.25">
      <c r="A84" s="2" t="s">
        <v>41</v>
      </c>
    </row>
    <row r="85" spans="1:10" x14ac:dyDescent="0.25">
      <c r="A85" t="s">
        <v>429</v>
      </c>
    </row>
    <row r="87" spans="1:10" x14ac:dyDescent="0.25">
      <c r="A87" s="4">
        <v>1</v>
      </c>
      <c r="B87" s="5">
        <v>978013191</v>
      </c>
      <c r="C87" s="5" t="s">
        <v>34</v>
      </c>
      <c r="D87" s="6" t="s">
        <v>21</v>
      </c>
      <c r="E87" s="7">
        <f>E88</f>
        <v>250.49475000000004</v>
      </c>
      <c r="F87" s="8">
        <v>91.3</v>
      </c>
      <c r="G87" s="8">
        <f>E87*F87</f>
        <v>22870.170675000001</v>
      </c>
      <c r="J87" s="1" t="s">
        <v>178</v>
      </c>
    </row>
    <row r="88" spans="1:10" ht="34.5" customHeight="1" x14ac:dyDescent="0.25">
      <c r="A88" s="4"/>
      <c r="B88" s="5"/>
      <c r="C88" s="12" t="s">
        <v>33</v>
      </c>
      <c r="D88" s="6"/>
      <c r="E88" s="12">
        <f>(4.17+4.17+4.55+4.55+0.5+0.5+0.5+0.5+4+2+2.94+4.058+2.5+1.95+4.388+1.1+6.023+3.5+1.9+0.8+1.9+3.195+3.195+4.65+4.65+6.55+6.55+2.9+2.9)*2.75</f>
        <v>250.49475000000004</v>
      </c>
      <c r="F88" s="8"/>
      <c r="G88" s="8"/>
    </row>
    <row r="89" spans="1:10" ht="16.5" customHeight="1" x14ac:dyDescent="0.25">
      <c r="A89" s="4"/>
      <c r="B89" s="5">
        <v>978011191</v>
      </c>
      <c r="C89" s="5" t="s">
        <v>36</v>
      </c>
      <c r="D89" s="6" t="s">
        <v>21</v>
      </c>
      <c r="E89" s="7">
        <v>131.9</v>
      </c>
      <c r="F89" s="8">
        <v>116</v>
      </c>
      <c r="G89" s="8">
        <f>E89*F89</f>
        <v>15300.400000000001</v>
      </c>
      <c r="J89" s="1" t="s">
        <v>178</v>
      </c>
    </row>
    <row r="90" spans="1:10" ht="14.25" customHeight="1" x14ac:dyDescent="0.25">
      <c r="A90" s="4"/>
      <c r="B90" s="5"/>
      <c r="C90" s="12" t="s">
        <v>37</v>
      </c>
      <c r="D90" s="6"/>
      <c r="E90" s="12"/>
      <c r="F90" s="8"/>
      <c r="G90" s="8"/>
    </row>
    <row r="91" spans="1:10" ht="22.5" x14ac:dyDescent="0.25">
      <c r="A91" s="4">
        <f>MAX(A83:A87)+1</f>
        <v>2</v>
      </c>
      <c r="B91" s="5" t="s">
        <v>7</v>
      </c>
      <c r="C91" s="5" t="s">
        <v>8</v>
      </c>
      <c r="D91" s="6" t="s">
        <v>9</v>
      </c>
      <c r="E91" s="7">
        <f>E92</f>
        <v>13.384</v>
      </c>
      <c r="F91" s="8">
        <v>559.54999999999995</v>
      </c>
      <c r="G91" s="8">
        <f>E91*F91</f>
        <v>7489.0171999999993</v>
      </c>
      <c r="J91" s="1" t="s">
        <v>166</v>
      </c>
    </row>
    <row r="92" spans="1:10" x14ac:dyDescent="0.25">
      <c r="A92" s="4"/>
      <c r="B92" s="5"/>
      <c r="C92" s="10" t="s">
        <v>38</v>
      </c>
      <c r="D92" s="6"/>
      <c r="E92" s="10">
        <f>(250.5*0.025*1.4)+(131.9*0.025*1.4)</f>
        <v>13.384</v>
      </c>
      <c r="F92" s="8"/>
      <c r="G92" s="8"/>
    </row>
    <row r="93" spans="1:10" ht="22.5" x14ac:dyDescent="0.25">
      <c r="A93" s="4">
        <f>MAX(A84:A91)+1</f>
        <v>3</v>
      </c>
      <c r="B93" s="5" t="s">
        <v>10</v>
      </c>
      <c r="C93" s="5" t="s">
        <v>11</v>
      </c>
      <c r="D93" s="6" t="s">
        <v>9</v>
      </c>
      <c r="E93" s="7">
        <f>E91</f>
        <v>13.384</v>
      </c>
      <c r="F93" s="8">
        <v>194.75</v>
      </c>
      <c r="G93" s="8">
        <f t="shared" ref="G93:G95" si="14">E93*F93</f>
        <v>2606.5340000000001</v>
      </c>
      <c r="J93" s="1" t="s">
        <v>166</v>
      </c>
    </row>
    <row r="94" spans="1:10" ht="33.75" x14ac:dyDescent="0.25">
      <c r="A94" s="4">
        <f>MAX(A85:A93)+1</f>
        <v>4</v>
      </c>
      <c r="B94" s="5" t="s">
        <v>12</v>
      </c>
      <c r="C94" s="5" t="s">
        <v>13</v>
      </c>
      <c r="D94" s="6" t="s">
        <v>9</v>
      </c>
      <c r="E94" s="7">
        <f>E93*19</f>
        <v>254.29599999999999</v>
      </c>
      <c r="F94" s="8">
        <v>9.5</v>
      </c>
      <c r="G94" s="8">
        <f t="shared" si="14"/>
        <v>2415.8119999999999</v>
      </c>
      <c r="J94" s="1" t="s">
        <v>166</v>
      </c>
    </row>
    <row r="95" spans="1:10" ht="22.5" x14ac:dyDescent="0.25">
      <c r="A95" s="4">
        <f t="shared" ref="A95" si="15">MAX(A86:A94)+1</f>
        <v>5</v>
      </c>
      <c r="B95" s="5" t="s">
        <v>14</v>
      </c>
      <c r="C95" s="5" t="s">
        <v>15</v>
      </c>
      <c r="D95" s="6" t="s">
        <v>9</v>
      </c>
      <c r="E95" s="7">
        <f>E93</f>
        <v>13.384</v>
      </c>
      <c r="F95" s="8">
        <v>427.5</v>
      </c>
      <c r="G95" s="8">
        <f t="shared" si="14"/>
        <v>5721.66</v>
      </c>
      <c r="J95" s="1" t="s">
        <v>166</v>
      </c>
    </row>
    <row r="97" spans="1:8" x14ac:dyDescent="0.25">
      <c r="A97" s="1" t="s">
        <v>39</v>
      </c>
      <c r="G97" s="13">
        <f>SUM(G87:G95)</f>
        <v>56403.593875000006</v>
      </c>
      <c r="H97" t="s">
        <v>18</v>
      </c>
    </row>
    <row r="100" spans="1:8" x14ac:dyDescent="0.25">
      <c r="A100" s="1" t="s">
        <v>40</v>
      </c>
    </row>
    <row r="101" spans="1:8" x14ac:dyDescent="0.25">
      <c r="A101" s="2" t="s">
        <v>41</v>
      </c>
    </row>
    <row r="102" spans="1:8" x14ac:dyDescent="0.25">
      <c r="B102" t="s">
        <v>42</v>
      </c>
      <c r="C102" t="s">
        <v>231</v>
      </c>
    </row>
    <row r="103" spans="1:8" x14ac:dyDescent="0.25">
      <c r="B103" t="s">
        <v>43</v>
      </c>
      <c r="C103" t="s">
        <v>232</v>
      </c>
    </row>
    <row r="104" spans="1:8" x14ac:dyDescent="0.25">
      <c r="B104" t="s">
        <v>44</v>
      </c>
      <c r="C104" t="s">
        <v>430</v>
      </c>
    </row>
    <row r="105" spans="1:8" x14ac:dyDescent="0.25">
      <c r="B105" t="s">
        <v>45</v>
      </c>
      <c r="C105" t="s">
        <v>233</v>
      </c>
    </row>
    <row r="106" spans="1:8" x14ac:dyDescent="0.25">
      <c r="C106" t="s">
        <v>46</v>
      </c>
    </row>
    <row r="107" spans="1:8" x14ac:dyDescent="0.25">
      <c r="C107" t="s">
        <v>432</v>
      </c>
    </row>
    <row r="108" spans="1:8" x14ac:dyDescent="0.25">
      <c r="C108" t="s">
        <v>47</v>
      </c>
    </row>
    <row r="109" spans="1:8" x14ac:dyDescent="0.25">
      <c r="C109" t="s">
        <v>431</v>
      </c>
    </row>
    <row r="110" spans="1:8" x14ac:dyDescent="0.25">
      <c r="C110" t="s">
        <v>48</v>
      </c>
    </row>
    <row r="111" spans="1:8" x14ac:dyDescent="0.25">
      <c r="C111" t="s">
        <v>49</v>
      </c>
    </row>
    <row r="112" spans="1:8" x14ac:dyDescent="0.25">
      <c r="C112" s="2" t="s">
        <v>234</v>
      </c>
    </row>
    <row r="115" spans="1:10" x14ac:dyDescent="0.25">
      <c r="A115" s="4">
        <v>1</v>
      </c>
      <c r="B115" s="5">
        <v>762521811</v>
      </c>
      <c r="C115" s="5" t="s">
        <v>52</v>
      </c>
      <c r="D115" s="6" t="s">
        <v>21</v>
      </c>
      <c r="E115" s="7">
        <v>145</v>
      </c>
      <c r="F115" s="8">
        <v>68.5</v>
      </c>
      <c r="G115" s="8">
        <f t="shared" ref="G115:G117" si="16">E115*F115</f>
        <v>9932.5</v>
      </c>
      <c r="J115" s="1" t="s">
        <v>178</v>
      </c>
    </row>
    <row r="116" spans="1:10" x14ac:dyDescent="0.25">
      <c r="A116" s="4">
        <f t="shared" ref="A116" si="17">MAX(A110:A115)+1</f>
        <v>2</v>
      </c>
      <c r="B116" s="5" t="s">
        <v>53</v>
      </c>
      <c r="C116" s="5" t="s">
        <v>54</v>
      </c>
      <c r="D116" s="6" t="s">
        <v>21</v>
      </c>
      <c r="E116" s="7">
        <v>52</v>
      </c>
      <c r="F116" s="8">
        <v>52.25</v>
      </c>
      <c r="G116" s="8">
        <f t="shared" si="16"/>
        <v>2717</v>
      </c>
      <c r="J116" s="1" t="s">
        <v>166</v>
      </c>
    </row>
    <row r="117" spans="1:10" ht="22.5" x14ac:dyDescent="0.25">
      <c r="A117" s="4">
        <f t="shared" ref="A117" si="18">MAX(A111:A116)+1</f>
        <v>3</v>
      </c>
      <c r="B117" s="5" t="s">
        <v>50</v>
      </c>
      <c r="C117" s="5" t="s">
        <v>51</v>
      </c>
      <c r="D117" s="6" t="s">
        <v>5</v>
      </c>
      <c r="E117" s="7">
        <f>155*0.2</f>
        <v>31</v>
      </c>
      <c r="F117" s="8">
        <v>559.54999999999995</v>
      </c>
      <c r="G117" s="8">
        <f t="shared" si="16"/>
        <v>17346.05</v>
      </c>
      <c r="J117" s="1" t="s">
        <v>166</v>
      </c>
    </row>
    <row r="118" spans="1:10" x14ac:dyDescent="0.25">
      <c r="C118" s="10" t="s">
        <v>55</v>
      </c>
    </row>
    <row r="119" spans="1:10" ht="22.5" x14ac:dyDescent="0.25">
      <c r="A119" s="4">
        <f>MAX(A108:A115)+1</f>
        <v>2</v>
      </c>
      <c r="B119" s="5" t="s">
        <v>7</v>
      </c>
      <c r="C119" s="5" t="s">
        <v>8</v>
      </c>
      <c r="D119" s="6" t="s">
        <v>9</v>
      </c>
      <c r="E119" s="7">
        <f>E120</f>
        <v>34.1</v>
      </c>
      <c r="F119" s="8">
        <v>559.54999999999995</v>
      </c>
      <c r="G119" s="8">
        <f>E119*F119</f>
        <v>19080.654999999999</v>
      </c>
      <c r="J119" s="1" t="s">
        <v>166</v>
      </c>
    </row>
    <row r="120" spans="1:10" x14ac:dyDescent="0.25">
      <c r="A120" s="4"/>
      <c r="B120" s="5"/>
      <c r="C120" s="10" t="s">
        <v>56</v>
      </c>
      <c r="D120" s="6"/>
      <c r="E120" s="10">
        <f>(155*0.2)*1.1</f>
        <v>34.1</v>
      </c>
      <c r="F120" s="8"/>
      <c r="G120" s="8"/>
    </row>
    <row r="121" spans="1:10" ht="22.5" x14ac:dyDescent="0.25">
      <c r="A121" s="4">
        <f>MAX(A109:A119)+1</f>
        <v>4</v>
      </c>
      <c r="B121" s="5" t="s">
        <v>10</v>
      </c>
      <c r="C121" s="5" t="s">
        <v>11</v>
      </c>
      <c r="D121" s="6" t="s">
        <v>9</v>
      </c>
      <c r="E121" s="7">
        <f>E119</f>
        <v>34.1</v>
      </c>
      <c r="F121" s="8">
        <v>194.75</v>
      </c>
      <c r="G121" s="8">
        <f t="shared" ref="G121:G126" si="19">E121*F121</f>
        <v>6640.9750000000004</v>
      </c>
      <c r="J121" s="1" t="s">
        <v>166</v>
      </c>
    </row>
    <row r="122" spans="1:10" ht="33.75" x14ac:dyDescent="0.25">
      <c r="A122" s="4">
        <f>MAX(A110:A121)+1</f>
        <v>5</v>
      </c>
      <c r="B122" s="5" t="s">
        <v>12</v>
      </c>
      <c r="C122" s="5" t="s">
        <v>13</v>
      </c>
      <c r="D122" s="6" t="s">
        <v>9</v>
      </c>
      <c r="E122" s="7">
        <f>E121*19</f>
        <v>647.9</v>
      </c>
      <c r="F122" s="8">
        <v>9.5</v>
      </c>
      <c r="G122" s="8">
        <f t="shared" si="19"/>
        <v>6155.05</v>
      </c>
      <c r="J122" s="1" t="s">
        <v>166</v>
      </c>
    </row>
    <row r="123" spans="1:10" ht="22.5" x14ac:dyDescent="0.25">
      <c r="A123" s="4">
        <f t="shared" ref="A123" si="20">MAX(A114:A122)+1</f>
        <v>6</v>
      </c>
      <c r="B123" s="5" t="s">
        <v>14</v>
      </c>
      <c r="C123" s="5" t="s">
        <v>15</v>
      </c>
      <c r="D123" s="6" t="s">
        <v>9</v>
      </c>
      <c r="E123" s="7">
        <f>E121</f>
        <v>34.1</v>
      </c>
      <c r="F123" s="8">
        <v>427.5</v>
      </c>
      <c r="G123" s="8">
        <f t="shared" si="19"/>
        <v>14577.75</v>
      </c>
      <c r="J123" s="1" t="s">
        <v>166</v>
      </c>
    </row>
    <row r="124" spans="1:10" x14ac:dyDescent="0.25">
      <c r="A124" s="4">
        <v>7</v>
      </c>
      <c r="B124" s="5">
        <v>762841811</v>
      </c>
      <c r="C124" s="5" t="s">
        <v>57</v>
      </c>
      <c r="D124" s="6" t="s">
        <v>21</v>
      </c>
      <c r="E124" s="7">
        <f>E125</f>
        <v>55.712500000000006</v>
      </c>
      <c r="F124" s="8">
        <v>55.9</v>
      </c>
      <c r="G124" s="8">
        <f t="shared" si="19"/>
        <v>3114.3287500000001</v>
      </c>
      <c r="J124" s="1" t="s">
        <v>178</v>
      </c>
    </row>
    <row r="125" spans="1:10" x14ac:dyDescent="0.25">
      <c r="C125" s="10" t="s">
        <v>58</v>
      </c>
      <c r="E125" s="10">
        <f>(7.1*2)+(6.15*6.75)</f>
        <v>55.712500000000006</v>
      </c>
    </row>
    <row r="126" spans="1:10" ht="22.5" customHeight="1" x14ac:dyDescent="0.25">
      <c r="A126" s="4">
        <v>8</v>
      </c>
      <c r="B126" s="5" t="s">
        <v>59</v>
      </c>
      <c r="C126" s="5" t="s">
        <v>61</v>
      </c>
      <c r="D126" s="6" t="s">
        <v>9</v>
      </c>
      <c r="E126" s="7">
        <f>E127</f>
        <v>1.7194799999999999</v>
      </c>
      <c r="F126" s="8">
        <v>53210</v>
      </c>
      <c r="G126" s="8">
        <f t="shared" si="19"/>
        <v>91493.530799999993</v>
      </c>
      <c r="J126" s="1" t="s">
        <v>178</v>
      </c>
    </row>
    <row r="127" spans="1:10" x14ac:dyDescent="0.25">
      <c r="C127" s="10" t="s">
        <v>60</v>
      </c>
      <c r="E127" s="10">
        <f>((8*4.5)+(4*5))*1.15*0.0267</f>
        <v>1.7194799999999999</v>
      </c>
    </row>
    <row r="128" spans="1:10" ht="22.5" x14ac:dyDescent="0.25">
      <c r="A128" s="4">
        <v>9</v>
      </c>
      <c r="B128" s="5" t="s">
        <v>63</v>
      </c>
      <c r="C128" s="5" t="s">
        <v>62</v>
      </c>
      <c r="D128" s="6" t="s">
        <v>9</v>
      </c>
      <c r="E128" s="7">
        <f>E129</f>
        <v>3.1164999999999994</v>
      </c>
      <c r="F128" s="8">
        <v>53570</v>
      </c>
      <c r="G128" s="8">
        <f>E128*F128</f>
        <v>166950.90499999997</v>
      </c>
      <c r="J128" s="1" t="s">
        <v>178</v>
      </c>
    </row>
    <row r="129" spans="1:10" x14ac:dyDescent="0.25">
      <c r="C129" s="14" t="s">
        <v>78</v>
      </c>
      <c r="E129" s="10">
        <f>((5.5+7)*4)*1.15*0.0542</f>
        <v>3.1164999999999994</v>
      </c>
    </row>
    <row r="130" spans="1:10" x14ac:dyDescent="0.25">
      <c r="A130" s="4">
        <v>10</v>
      </c>
      <c r="B130" s="5" t="s">
        <v>65</v>
      </c>
      <c r="C130" s="5" t="s">
        <v>64</v>
      </c>
      <c r="D130" s="6" t="s">
        <v>21</v>
      </c>
      <c r="E130" s="7">
        <f>E131</f>
        <v>39</v>
      </c>
      <c r="F130" s="8">
        <v>195.5</v>
      </c>
      <c r="G130" s="8">
        <f>E130*F130</f>
        <v>7624.5</v>
      </c>
      <c r="J130" s="1" t="s">
        <v>178</v>
      </c>
    </row>
    <row r="131" spans="1:10" x14ac:dyDescent="0.25">
      <c r="C131" s="14" t="s">
        <v>66</v>
      </c>
      <c r="E131" s="10">
        <f>13*3</f>
        <v>39</v>
      </c>
    </row>
    <row r="132" spans="1:10" x14ac:dyDescent="0.25">
      <c r="A132" s="4">
        <v>11</v>
      </c>
      <c r="B132" s="5" t="s">
        <v>69</v>
      </c>
      <c r="C132" s="5" t="s">
        <v>67</v>
      </c>
      <c r="D132" s="6" t="s">
        <v>5</v>
      </c>
      <c r="E132" s="7">
        <f>E133</f>
        <v>19.5</v>
      </c>
      <c r="F132" s="8">
        <v>3300</v>
      </c>
      <c r="G132" s="8">
        <f>E132*F132</f>
        <v>64350</v>
      </c>
      <c r="J132" s="1" t="s">
        <v>178</v>
      </c>
    </row>
    <row r="133" spans="1:10" x14ac:dyDescent="0.25">
      <c r="C133" s="14" t="s">
        <v>68</v>
      </c>
      <c r="E133" s="10">
        <f>15*13*0.1</f>
        <v>19.5</v>
      </c>
    </row>
    <row r="134" spans="1:10" x14ac:dyDescent="0.25">
      <c r="A134" s="4">
        <v>12</v>
      </c>
      <c r="B134" s="5" t="s">
        <v>71</v>
      </c>
      <c r="C134" s="5" t="s">
        <v>70</v>
      </c>
      <c r="D134" s="6" t="s">
        <v>9</v>
      </c>
      <c r="E134" s="7">
        <f>E135</f>
        <v>0.76895000000000002</v>
      </c>
      <c r="F134" s="8">
        <v>62920</v>
      </c>
      <c r="G134" s="8">
        <f>E134*F134</f>
        <v>48382.334000000003</v>
      </c>
      <c r="J134" s="1" t="s">
        <v>178</v>
      </c>
    </row>
    <row r="135" spans="1:10" x14ac:dyDescent="0.25">
      <c r="C135" s="14" t="s">
        <v>72</v>
      </c>
      <c r="E135" s="10">
        <f>((15*13)/6)*1.3*0.0182</f>
        <v>0.76895000000000002</v>
      </c>
      <c r="G135" s="8"/>
    </row>
    <row r="136" spans="1:10" x14ac:dyDescent="0.25">
      <c r="A136" s="4">
        <v>13</v>
      </c>
      <c r="B136" s="5" t="s">
        <v>74</v>
      </c>
      <c r="C136" s="5" t="s">
        <v>73</v>
      </c>
      <c r="D136" s="6" t="s">
        <v>21</v>
      </c>
      <c r="E136" s="7">
        <f>E137</f>
        <v>16.2</v>
      </c>
      <c r="F136" s="8">
        <v>481</v>
      </c>
      <c r="G136" s="8">
        <f>E136*F136</f>
        <v>7792.2</v>
      </c>
      <c r="J136" s="1" t="s">
        <v>166</v>
      </c>
    </row>
    <row r="137" spans="1:10" x14ac:dyDescent="0.25">
      <c r="C137" s="14" t="s">
        <v>75</v>
      </c>
      <c r="E137" s="10">
        <f>(14+13+15+12)*0.3</f>
        <v>16.2</v>
      </c>
    </row>
    <row r="138" spans="1:10" x14ac:dyDescent="0.25">
      <c r="A138" s="4">
        <v>14</v>
      </c>
      <c r="B138" s="5" t="s">
        <v>77</v>
      </c>
      <c r="C138" s="5" t="s">
        <v>76</v>
      </c>
      <c r="D138" s="6" t="s">
        <v>21</v>
      </c>
      <c r="E138" s="7">
        <f>E139</f>
        <v>16.2</v>
      </c>
      <c r="F138" s="8">
        <v>95.1</v>
      </c>
      <c r="G138" s="8">
        <f>E138*F138</f>
        <v>1540.62</v>
      </c>
      <c r="J138" s="1" t="s">
        <v>166</v>
      </c>
    </row>
    <row r="139" spans="1:10" x14ac:dyDescent="0.25">
      <c r="C139" s="14" t="s">
        <v>75</v>
      </c>
      <c r="E139" s="10">
        <f>(14+13+15+12)*0.3</f>
        <v>16.2</v>
      </c>
    </row>
    <row r="140" spans="1:10" x14ac:dyDescent="0.25">
      <c r="A140" s="4">
        <v>15</v>
      </c>
      <c r="B140" s="5" t="s">
        <v>179</v>
      </c>
      <c r="C140" s="5" t="s">
        <v>180</v>
      </c>
      <c r="D140" s="6" t="s">
        <v>5</v>
      </c>
      <c r="E140" s="7">
        <f>E141</f>
        <v>26.040000000000003</v>
      </c>
      <c r="F140" s="8">
        <v>2945</v>
      </c>
      <c r="G140" s="8">
        <f>E140*F140</f>
        <v>76687.8</v>
      </c>
      <c r="J140" s="1" t="s">
        <v>178</v>
      </c>
    </row>
    <row r="141" spans="1:10" x14ac:dyDescent="0.25">
      <c r="C141" s="10" t="s">
        <v>82</v>
      </c>
      <c r="E141" s="10">
        <f>155*0.168</f>
        <v>26.040000000000003</v>
      </c>
    </row>
    <row r="142" spans="1:10" ht="45" x14ac:dyDescent="0.25">
      <c r="A142" s="4">
        <f t="shared" ref="A142" si="21">MAX(A137:A141)+1</f>
        <v>16</v>
      </c>
      <c r="B142" s="5" t="s">
        <v>79</v>
      </c>
      <c r="C142" s="5" t="s">
        <v>80</v>
      </c>
      <c r="D142" s="6" t="s">
        <v>9</v>
      </c>
      <c r="E142" s="7">
        <f>E143</f>
        <v>50.454999999999998</v>
      </c>
      <c r="F142" s="8">
        <v>242.25</v>
      </c>
      <c r="G142" s="8">
        <f>E142*F142</f>
        <v>12222.723749999999</v>
      </c>
      <c r="J142" s="1" t="s">
        <v>166</v>
      </c>
    </row>
    <row r="143" spans="1:10" x14ac:dyDescent="0.25">
      <c r="C143" s="14" t="s">
        <v>81</v>
      </c>
      <c r="E143" s="10">
        <f>3.117+1.719+0.769+(19.5*2.3)</f>
        <v>50.454999999999998</v>
      </c>
    </row>
    <row r="144" spans="1:10" ht="33.75" x14ac:dyDescent="0.25">
      <c r="A144" s="4">
        <v>18</v>
      </c>
      <c r="B144" s="5" t="s">
        <v>129</v>
      </c>
      <c r="C144" s="5" t="s">
        <v>130</v>
      </c>
      <c r="D144" s="6" t="s">
        <v>5</v>
      </c>
      <c r="E144" s="7">
        <f>E145</f>
        <v>0.28799999999999998</v>
      </c>
      <c r="F144" s="8">
        <v>750.5</v>
      </c>
      <c r="G144" s="8">
        <f>E144*F144</f>
        <v>216.14399999999998</v>
      </c>
      <c r="J144" s="1" t="s">
        <v>166</v>
      </c>
    </row>
    <row r="145" spans="1:10" x14ac:dyDescent="0.25">
      <c r="A145" s="4"/>
      <c r="B145" s="5"/>
      <c r="C145" s="14" t="s">
        <v>137</v>
      </c>
      <c r="D145" s="6"/>
      <c r="E145" s="10">
        <f>0.6*0.6*0.8</f>
        <v>0.28799999999999998</v>
      </c>
      <c r="F145" s="8"/>
      <c r="G145" s="8"/>
    </row>
    <row r="146" spans="1:10" ht="45" x14ac:dyDescent="0.25">
      <c r="A146" s="4">
        <f>MAX(A142:A144)+1</f>
        <v>19</v>
      </c>
      <c r="B146" s="5" t="s">
        <v>131</v>
      </c>
      <c r="C146" s="5" t="s">
        <v>132</v>
      </c>
      <c r="D146" s="6" t="s">
        <v>5</v>
      </c>
      <c r="E146" s="7">
        <f>0.288*2</f>
        <v>0.57599999999999996</v>
      </c>
      <c r="F146" s="8">
        <v>33.25</v>
      </c>
      <c r="G146" s="8">
        <f>E146*F146</f>
        <v>19.151999999999997</v>
      </c>
      <c r="J146" s="1" t="s">
        <v>166</v>
      </c>
    </row>
    <row r="147" spans="1:10" ht="22.5" x14ac:dyDescent="0.25">
      <c r="A147" s="4">
        <f>MAX(A143:A146)+1</f>
        <v>20</v>
      </c>
      <c r="B147" s="5" t="s">
        <v>133</v>
      </c>
      <c r="C147" s="5" t="s">
        <v>134</v>
      </c>
      <c r="D147" s="6" t="s">
        <v>5</v>
      </c>
      <c r="E147" s="7">
        <v>0.28799999999999998</v>
      </c>
      <c r="F147" s="8">
        <v>122.55</v>
      </c>
      <c r="G147" s="8">
        <f>E147*F147</f>
        <v>35.294399999999996</v>
      </c>
      <c r="J147" s="1" t="s">
        <v>166</v>
      </c>
    </row>
    <row r="148" spans="1:10" ht="33.75" x14ac:dyDescent="0.25">
      <c r="A148" s="4">
        <f>MAX(A144:A147)+1</f>
        <v>21</v>
      </c>
      <c r="B148" s="5" t="s">
        <v>135</v>
      </c>
      <c r="C148" s="5" t="s">
        <v>136</v>
      </c>
      <c r="D148" s="6" t="s">
        <v>5</v>
      </c>
      <c r="E148" s="7">
        <v>0.28799999999999998</v>
      </c>
      <c r="F148" s="8">
        <v>123.5</v>
      </c>
      <c r="G148" s="8">
        <f>E148*F148</f>
        <v>35.567999999999998</v>
      </c>
      <c r="J148" s="1" t="s">
        <v>166</v>
      </c>
    </row>
    <row r="149" spans="1:10" ht="14.25" customHeight="1" x14ac:dyDescent="0.25">
      <c r="A149" s="4">
        <f>MAX(A144:A148)+1</f>
        <v>22</v>
      </c>
      <c r="B149" s="5" t="s">
        <v>139</v>
      </c>
      <c r="C149" s="5" t="s">
        <v>138</v>
      </c>
      <c r="D149" s="6" t="s">
        <v>5</v>
      </c>
      <c r="E149" s="7">
        <v>0.28799999999999998</v>
      </c>
      <c r="F149" s="8">
        <v>2830</v>
      </c>
      <c r="G149" s="8">
        <f>E149*F149</f>
        <v>815.04</v>
      </c>
      <c r="J149" s="1" t="s">
        <v>178</v>
      </c>
    </row>
    <row r="150" spans="1:10" x14ac:dyDescent="0.25">
      <c r="C150" s="14"/>
      <c r="E150" s="10"/>
    </row>
    <row r="152" spans="1:10" x14ac:dyDescent="0.25">
      <c r="A152" s="1" t="s">
        <v>83</v>
      </c>
      <c r="G152" s="13">
        <f>SUM(G115:G149)</f>
        <v>557730.12069999997</v>
      </c>
      <c r="H152" t="s">
        <v>18</v>
      </c>
    </row>
    <row r="155" spans="1:10" x14ac:dyDescent="0.25">
      <c r="A155" s="1" t="s">
        <v>122</v>
      </c>
    </row>
    <row r="156" spans="1:10" x14ac:dyDescent="0.25">
      <c r="A156" s="2" t="s">
        <v>41</v>
      </c>
    </row>
    <row r="157" spans="1:10" x14ac:dyDescent="0.25">
      <c r="A157" s="2"/>
    </row>
    <row r="158" spans="1:10" x14ac:dyDescent="0.25">
      <c r="A158" s="2" t="s">
        <v>226</v>
      </c>
    </row>
    <row r="159" spans="1:10" x14ac:dyDescent="0.25">
      <c r="A159" t="s">
        <v>225</v>
      </c>
    </row>
    <row r="160" spans="1:10" x14ac:dyDescent="0.25">
      <c r="A160" t="s">
        <v>224</v>
      </c>
    </row>
    <row r="162" spans="1:7" x14ac:dyDescent="0.25">
      <c r="A162" s="2" t="s">
        <v>227</v>
      </c>
    </row>
    <row r="163" spans="1:7" x14ac:dyDescent="0.25">
      <c r="A163" t="s">
        <v>228</v>
      </c>
    </row>
    <row r="164" spans="1:7" x14ac:dyDescent="0.25">
      <c r="A164" t="s">
        <v>229</v>
      </c>
    </row>
    <row r="166" spans="1:7" x14ac:dyDescent="0.25">
      <c r="A166" s="2" t="s">
        <v>230</v>
      </c>
    </row>
    <row r="167" spans="1:7" x14ac:dyDescent="0.25">
      <c r="A167" t="s">
        <v>433</v>
      </c>
    </row>
    <row r="170" spans="1:7" x14ac:dyDescent="0.25">
      <c r="A170" s="1" t="s">
        <v>84</v>
      </c>
      <c r="B170" t="s">
        <v>106</v>
      </c>
    </row>
    <row r="171" spans="1:7" x14ac:dyDescent="0.25">
      <c r="B171" t="s">
        <v>103</v>
      </c>
      <c r="C171" t="s">
        <v>108</v>
      </c>
      <c r="D171" t="s">
        <v>100</v>
      </c>
    </row>
    <row r="172" spans="1:7" x14ac:dyDescent="0.25">
      <c r="B172" t="s">
        <v>85</v>
      </c>
      <c r="C172" t="s">
        <v>86</v>
      </c>
      <c r="D172" t="s">
        <v>89</v>
      </c>
      <c r="G172" t="s">
        <v>98</v>
      </c>
    </row>
    <row r="173" spans="1:7" x14ac:dyDescent="0.25">
      <c r="B173" t="s">
        <v>87</v>
      </c>
      <c r="C173" t="s">
        <v>88</v>
      </c>
      <c r="D173" t="s">
        <v>89</v>
      </c>
      <c r="G173" t="s">
        <v>98</v>
      </c>
    </row>
    <row r="174" spans="1:7" x14ac:dyDescent="0.25">
      <c r="B174" t="s">
        <v>85</v>
      </c>
      <c r="C174" t="s">
        <v>221</v>
      </c>
      <c r="D174" t="s">
        <v>89</v>
      </c>
      <c r="G174" t="s">
        <v>98</v>
      </c>
    </row>
    <row r="176" spans="1:7" x14ac:dyDescent="0.25">
      <c r="B176" t="s">
        <v>150</v>
      </c>
      <c r="C176" t="s">
        <v>99</v>
      </c>
      <c r="D176" t="s">
        <v>102</v>
      </c>
    </row>
    <row r="178" spans="1:7" x14ac:dyDescent="0.25">
      <c r="A178" s="1" t="s">
        <v>90</v>
      </c>
      <c r="B178" t="s">
        <v>111</v>
      </c>
    </row>
    <row r="179" spans="1:7" x14ac:dyDescent="0.25">
      <c r="B179" t="s">
        <v>91</v>
      </c>
      <c r="C179" t="s">
        <v>92</v>
      </c>
      <c r="D179" t="s">
        <v>96</v>
      </c>
    </row>
    <row r="180" spans="1:7" x14ac:dyDescent="0.25">
      <c r="B180" t="s">
        <v>93</v>
      </c>
      <c r="C180" t="s">
        <v>94</v>
      </c>
      <c r="D180" t="s">
        <v>96</v>
      </c>
    </row>
    <row r="181" spans="1:7" x14ac:dyDescent="0.25">
      <c r="B181" t="s">
        <v>218</v>
      </c>
      <c r="C181" t="s">
        <v>95</v>
      </c>
      <c r="D181" t="s">
        <v>110</v>
      </c>
      <c r="G181" t="s">
        <v>97</v>
      </c>
    </row>
    <row r="182" spans="1:7" x14ac:dyDescent="0.25">
      <c r="B182" t="s">
        <v>103</v>
      </c>
      <c r="C182" t="s">
        <v>104</v>
      </c>
      <c r="D182" t="s">
        <v>105</v>
      </c>
    </row>
    <row r="184" spans="1:7" x14ac:dyDescent="0.25">
      <c r="A184" s="1" t="s">
        <v>101</v>
      </c>
      <c r="B184" t="s">
        <v>107</v>
      </c>
    </row>
    <row r="185" spans="1:7" x14ac:dyDescent="0.25">
      <c r="B185" t="s">
        <v>103</v>
      </c>
      <c r="C185" t="s">
        <v>108</v>
      </c>
      <c r="D185" t="s">
        <v>100</v>
      </c>
    </row>
    <row r="186" spans="1:7" x14ac:dyDescent="0.25">
      <c r="B186" t="s">
        <v>219</v>
      </c>
      <c r="C186" t="s">
        <v>109</v>
      </c>
      <c r="D186" t="s">
        <v>114</v>
      </c>
    </row>
    <row r="187" spans="1:7" x14ac:dyDescent="0.25">
      <c r="B187" t="s">
        <v>112</v>
      </c>
      <c r="C187" t="s">
        <v>113</v>
      </c>
      <c r="D187" t="s">
        <v>115</v>
      </c>
    </row>
    <row r="188" spans="1:7" x14ac:dyDescent="0.25">
      <c r="B188" t="s">
        <v>116</v>
      </c>
      <c r="C188" t="s">
        <v>117</v>
      </c>
      <c r="D188" t="s">
        <v>120</v>
      </c>
    </row>
    <row r="189" spans="1:7" x14ac:dyDescent="0.25">
      <c r="B189" t="s">
        <v>118</v>
      </c>
      <c r="C189" t="s">
        <v>119</v>
      </c>
      <c r="D189" t="s">
        <v>121</v>
      </c>
    </row>
    <row r="192" spans="1:7" x14ac:dyDescent="0.25">
      <c r="A192" s="2" t="s">
        <v>123</v>
      </c>
    </row>
    <row r="194" spans="1:12" x14ac:dyDescent="0.25">
      <c r="A194" s="4">
        <f t="shared" ref="A194:A196" si="22">MAX(A189:A193)+1</f>
        <v>1</v>
      </c>
      <c r="B194" s="5" t="s">
        <v>124</v>
      </c>
      <c r="C194" s="5" t="s">
        <v>125</v>
      </c>
      <c r="D194" s="6" t="s">
        <v>21</v>
      </c>
      <c r="E194" s="7">
        <f>E195</f>
        <v>230</v>
      </c>
      <c r="F194" s="8">
        <v>460.75</v>
      </c>
      <c r="G194" s="8">
        <f t="shared" ref="G194" si="23">E194*F194</f>
        <v>105972.5</v>
      </c>
      <c r="J194" s="1" t="s">
        <v>166</v>
      </c>
    </row>
    <row r="195" spans="1:12" x14ac:dyDescent="0.25">
      <c r="B195" s="14" t="s">
        <v>84</v>
      </c>
      <c r="C195" s="14" t="s">
        <v>126</v>
      </c>
      <c r="E195" s="14">
        <f>115+115</f>
        <v>230</v>
      </c>
    </row>
    <row r="196" spans="1:12" ht="22.5" x14ac:dyDescent="0.25">
      <c r="A196" s="4">
        <f t="shared" si="22"/>
        <v>2</v>
      </c>
      <c r="B196" s="5" t="s">
        <v>142</v>
      </c>
      <c r="C196" s="5" t="s">
        <v>143</v>
      </c>
      <c r="D196" s="6" t="s">
        <v>21</v>
      </c>
      <c r="E196" s="7">
        <f>E197</f>
        <v>115</v>
      </c>
      <c r="F196" s="8">
        <v>31.2</v>
      </c>
      <c r="G196" s="8">
        <f t="shared" ref="G196" si="24">E196*F196</f>
        <v>3588</v>
      </c>
      <c r="J196" s="1" t="s">
        <v>178</v>
      </c>
    </row>
    <row r="197" spans="1:12" x14ac:dyDescent="0.25">
      <c r="B197" s="14" t="s">
        <v>84</v>
      </c>
      <c r="C197" s="15">
        <v>115</v>
      </c>
      <c r="E197" s="14">
        <v>115</v>
      </c>
    </row>
    <row r="198" spans="1:12" ht="22.5" x14ac:dyDescent="0.25">
      <c r="A198" s="4">
        <f>MAX(A193:A197)+1</f>
        <v>3</v>
      </c>
      <c r="B198" s="5" t="s">
        <v>142</v>
      </c>
      <c r="C198" s="5" t="s">
        <v>144</v>
      </c>
      <c r="D198" s="6" t="s">
        <v>21</v>
      </c>
      <c r="E198" s="7">
        <f>E199</f>
        <v>143.75</v>
      </c>
      <c r="F198" s="8">
        <v>314.5</v>
      </c>
      <c r="G198" s="8">
        <f t="shared" ref="G198" si="25">E198*F198</f>
        <v>45209.375</v>
      </c>
      <c r="J198" s="1" t="s">
        <v>178</v>
      </c>
    </row>
    <row r="199" spans="1:12" x14ac:dyDescent="0.25">
      <c r="B199" s="14" t="s">
        <v>84</v>
      </c>
      <c r="C199" s="15" t="s">
        <v>145</v>
      </c>
      <c r="E199" s="14">
        <f>115*1.25</f>
        <v>143.75</v>
      </c>
    </row>
    <row r="200" spans="1:12" ht="22.5" x14ac:dyDescent="0.25">
      <c r="A200" s="4">
        <f>MAX(A195:A199)+1</f>
        <v>4</v>
      </c>
      <c r="B200" s="5" t="s">
        <v>146</v>
      </c>
      <c r="C200" s="5" t="s">
        <v>147</v>
      </c>
      <c r="D200" s="6" t="s">
        <v>21</v>
      </c>
      <c r="E200" s="7">
        <v>115</v>
      </c>
      <c r="F200" s="8">
        <v>37.049999999999997</v>
      </c>
      <c r="G200" s="8">
        <f>E200*F200</f>
        <v>4260.75</v>
      </c>
      <c r="J200" s="1" t="s">
        <v>166</v>
      </c>
    </row>
    <row r="201" spans="1:12" x14ac:dyDescent="0.25">
      <c r="A201" s="4">
        <f>MAX(A196:A200)+1</f>
        <v>5</v>
      </c>
      <c r="B201" s="5" t="s">
        <v>149</v>
      </c>
      <c r="C201" s="5" t="s">
        <v>148</v>
      </c>
      <c r="D201" s="6" t="s">
        <v>21</v>
      </c>
      <c r="E201" s="7">
        <f>E202</f>
        <v>6.0375000000000005</v>
      </c>
      <c r="F201" s="8">
        <v>3130</v>
      </c>
      <c r="G201" s="8">
        <f>E201*F201</f>
        <v>18897.375</v>
      </c>
      <c r="J201" s="1" t="s">
        <v>178</v>
      </c>
    </row>
    <row r="202" spans="1:12" x14ac:dyDescent="0.25">
      <c r="A202" s="4"/>
      <c r="B202" s="14" t="s">
        <v>84</v>
      </c>
      <c r="C202" s="15" t="s">
        <v>151</v>
      </c>
      <c r="D202" s="6"/>
      <c r="E202" s="14">
        <f>115*1.05*0.05</f>
        <v>6.0375000000000005</v>
      </c>
      <c r="F202" s="8"/>
      <c r="G202" s="8"/>
    </row>
    <row r="203" spans="1:12" ht="33.75" x14ac:dyDescent="0.25">
      <c r="A203" s="4">
        <f>MAX(A197:A201)+1</f>
        <v>6</v>
      </c>
      <c r="B203" s="5" t="s">
        <v>156</v>
      </c>
      <c r="C203" s="5" t="s">
        <v>157</v>
      </c>
      <c r="D203" s="6" t="s">
        <v>21</v>
      </c>
      <c r="E203" s="7">
        <v>115</v>
      </c>
      <c r="F203" s="8">
        <v>14.25</v>
      </c>
      <c r="G203" s="8">
        <f t="shared" ref="G203:G204" si="26">E203*F203</f>
        <v>1638.75</v>
      </c>
      <c r="J203" s="1" t="s">
        <v>166</v>
      </c>
      <c r="L203" s="1"/>
    </row>
    <row r="204" spans="1:12" x14ac:dyDescent="0.25">
      <c r="A204" s="4">
        <f>MAX(A198:A203)+1</f>
        <v>7</v>
      </c>
      <c r="B204" s="5" t="s">
        <v>158</v>
      </c>
      <c r="C204" s="5" t="s">
        <v>159</v>
      </c>
      <c r="D204" s="6" t="s">
        <v>21</v>
      </c>
      <c r="E204" s="7">
        <f>E205</f>
        <v>126.50000000000001</v>
      </c>
      <c r="F204" s="8">
        <v>14.25</v>
      </c>
      <c r="G204" s="8">
        <f t="shared" si="26"/>
        <v>1802.6250000000002</v>
      </c>
      <c r="J204" s="1" t="s">
        <v>166</v>
      </c>
    </row>
    <row r="205" spans="1:12" x14ac:dyDescent="0.25">
      <c r="A205" s="16"/>
      <c r="B205" s="14" t="s">
        <v>84</v>
      </c>
      <c r="C205" s="15" t="s">
        <v>160</v>
      </c>
      <c r="D205" s="18"/>
      <c r="E205" s="14">
        <f>115*1.1</f>
        <v>126.50000000000001</v>
      </c>
      <c r="F205" s="20"/>
      <c r="G205" s="20"/>
    </row>
    <row r="206" spans="1:12" x14ac:dyDescent="0.25">
      <c r="A206" s="4">
        <f>MAX(A200:A205)+1</f>
        <v>8</v>
      </c>
      <c r="B206" s="5" t="s">
        <v>222</v>
      </c>
      <c r="C206" s="5" t="s">
        <v>223</v>
      </c>
      <c r="D206" s="6" t="s">
        <v>21</v>
      </c>
      <c r="E206" s="7">
        <f>E207</f>
        <v>136.9</v>
      </c>
      <c r="F206" s="8">
        <v>63.7</v>
      </c>
      <c r="G206" s="8">
        <f t="shared" ref="G206" si="27">E206*F206</f>
        <v>8720.5300000000007</v>
      </c>
    </row>
    <row r="207" spans="1:12" x14ac:dyDescent="0.25">
      <c r="A207" s="16"/>
      <c r="B207" s="14" t="s">
        <v>84</v>
      </c>
      <c r="C207" s="15">
        <v>136.9</v>
      </c>
      <c r="D207" s="18"/>
      <c r="E207" s="14">
        <v>136.9</v>
      </c>
      <c r="F207" s="20"/>
      <c r="G207" s="20"/>
    </row>
    <row r="208" spans="1:12" x14ac:dyDescent="0.25">
      <c r="A208" s="4">
        <v>9</v>
      </c>
      <c r="B208" s="5" t="s">
        <v>181</v>
      </c>
      <c r="C208" s="5" t="s">
        <v>217</v>
      </c>
      <c r="D208" s="6" t="s">
        <v>21</v>
      </c>
      <c r="E208" s="7">
        <v>155</v>
      </c>
      <c r="F208" s="8">
        <v>595</v>
      </c>
      <c r="G208" s="8">
        <f t="shared" ref="G208" si="28">E208*F208</f>
        <v>92225</v>
      </c>
      <c r="J208" s="1" t="s">
        <v>178</v>
      </c>
    </row>
    <row r="209" spans="1:10" x14ac:dyDescent="0.25">
      <c r="B209" s="14" t="s">
        <v>90</v>
      </c>
    </row>
    <row r="210" spans="1:10" x14ac:dyDescent="0.25">
      <c r="C210" s="1" t="s">
        <v>154</v>
      </c>
      <c r="G210" s="9">
        <f>SUM(G194:G208)</f>
        <v>282314.90500000003</v>
      </c>
    </row>
    <row r="212" spans="1:10" x14ac:dyDescent="0.25">
      <c r="A212" s="2" t="s">
        <v>155</v>
      </c>
    </row>
    <row r="214" spans="1:10" ht="22.5" x14ac:dyDescent="0.25">
      <c r="A214" s="4">
        <f>MAX(A204:A213)+1</f>
        <v>10</v>
      </c>
      <c r="B214" s="5" t="s">
        <v>152</v>
      </c>
      <c r="C214" s="5" t="s">
        <v>153</v>
      </c>
      <c r="D214" s="6" t="s">
        <v>21</v>
      </c>
      <c r="E214" s="7">
        <v>33</v>
      </c>
      <c r="F214" s="8">
        <v>327.75</v>
      </c>
      <c r="G214" s="8">
        <f t="shared" ref="G214:G218" si="29">E214*F214</f>
        <v>10815.75</v>
      </c>
      <c r="J214" s="1" t="s">
        <v>166</v>
      </c>
    </row>
    <row r="215" spans="1:10" x14ac:dyDescent="0.25">
      <c r="A215" s="4">
        <f t="shared" ref="A215:A216" si="30">MAX(A210:A214)+1</f>
        <v>11</v>
      </c>
      <c r="B215" s="5" t="s">
        <v>124</v>
      </c>
      <c r="C215" s="5" t="s">
        <v>125</v>
      </c>
      <c r="D215" s="6" t="s">
        <v>21</v>
      </c>
      <c r="E215" s="7">
        <v>33</v>
      </c>
      <c r="F215" s="8">
        <v>460.75</v>
      </c>
      <c r="G215" s="8">
        <f t="shared" si="29"/>
        <v>15204.75</v>
      </c>
      <c r="J215" s="1" t="s">
        <v>166</v>
      </c>
    </row>
    <row r="216" spans="1:10" x14ac:dyDescent="0.25">
      <c r="A216" s="4">
        <f t="shared" si="30"/>
        <v>12</v>
      </c>
      <c r="B216" s="5" t="s">
        <v>161</v>
      </c>
      <c r="C216" s="5" t="s">
        <v>162</v>
      </c>
      <c r="D216" s="6" t="s">
        <v>9</v>
      </c>
      <c r="E216" s="7">
        <v>0.115</v>
      </c>
      <c r="F216" s="8">
        <v>28690</v>
      </c>
      <c r="G216" s="8">
        <f t="shared" si="29"/>
        <v>3299.3500000000004</v>
      </c>
      <c r="J216" s="1" t="s">
        <v>166</v>
      </c>
    </row>
    <row r="217" spans="1:10" ht="33.75" x14ac:dyDescent="0.25">
      <c r="A217" s="4">
        <f>MAX(A211:A215)+1</f>
        <v>12</v>
      </c>
      <c r="B217" s="5" t="s">
        <v>156</v>
      </c>
      <c r="C217" s="5" t="s">
        <v>157</v>
      </c>
      <c r="D217" s="6" t="s">
        <v>21</v>
      </c>
      <c r="E217" s="7">
        <v>33</v>
      </c>
      <c r="F217" s="8">
        <v>14.25</v>
      </c>
      <c r="G217" s="8">
        <f t="shared" si="29"/>
        <v>470.25</v>
      </c>
      <c r="J217" s="1" t="s">
        <v>166</v>
      </c>
    </row>
    <row r="218" spans="1:10" x14ac:dyDescent="0.25">
      <c r="A218" s="4">
        <f>MAX(A212:A217)+1</f>
        <v>13</v>
      </c>
      <c r="B218" s="5" t="s">
        <v>158</v>
      </c>
      <c r="C218" s="5" t="s">
        <v>159</v>
      </c>
      <c r="D218" s="6" t="s">
        <v>21</v>
      </c>
      <c r="E218" s="7">
        <f>33*1.1</f>
        <v>36.300000000000004</v>
      </c>
      <c r="F218" s="8">
        <v>14.25</v>
      </c>
      <c r="G218" s="8">
        <f t="shared" si="29"/>
        <v>517.27500000000009</v>
      </c>
      <c r="J218" s="1" t="s">
        <v>166</v>
      </c>
    </row>
    <row r="219" spans="1:10" ht="22.5" x14ac:dyDescent="0.25">
      <c r="A219" s="4">
        <f t="shared" ref="A219:A220" si="31">MAX(A214:A218)+1</f>
        <v>14</v>
      </c>
      <c r="B219" s="5" t="s">
        <v>146</v>
      </c>
      <c r="C219" s="5" t="s">
        <v>147</v>
      </c>
      <c r="D219" s="6" t="s">
        <v>21</v>
      </c>
      <c r="E219" s="7">
        <v>33</v>
      </c>
      <c r="F219" s="8">
        <v>37.049999999999997</v>
      </c>
      <c r="G219" s="8">
        <f>E219*F219</f>
        <v>1222.6499999999999</v>
      </c>
      <c r="J219" s="1" t="s">
        <v>166</v>
      </c>
    </row>
    <row r="220" spans="1:10" ht="22.5" x14ac:dyDescent="0.25">
      <c r="A220" s="4">
        <f t="shared" si="31"/>
        <v>15</v>
      </c>
      <c r="B220" s="5" t="s">
        <v>163</v>
      </c>
      <c r="C220" s="5" t="s">
        <v>164</v>
      </c>
      <c r="D220" s="6" t="s">
        <v>21</v>
      </c>
      <c r="E220" s="7">
        <f>33*1.02</f>
        <v>33.660000000000004</v>
      </c>
      <c r="F220" s="8">
        <v>137.75</v>
      </c>
      <c r="G220" s="8">
        <f t="shared" ref="G220" si="32">E220*F220</f>
        <v>4636.6650000000009</v>
      </c>
      <c r="J220" s="1" t="s">
        <v>166</v>
      </c>
    </row>
    <row r="222" spans="1:10" x14ac:dyDescent="0.25">
      <c r="C222" s="1" t="s">
        <v>154</v>
      </c>
      <c r="G222" s="63">
        <f>-SUM(G214:G220)</f>
        <v>-36166.69</v>
      </c>
    </row>
    <row r="224" spans="1:10" x14ac:dyDescent="0.25">
      <c r="A224" s="1" t="s">
        <v>165</v>
      </c>
      <c r="G224" s="13">
        <f>G210</f>
        <v>282314.90500000003</v>
      </c>
      <c r="H224" t="s">
        <v>18</v>
      </c>
    </row>
    <row r="228" spans="1:9" x14ac:dyDescent="0.25">
      <c r="A228" s="1" t="s">
        <v>220</v>
      </c>
    </row>
    <row r="229" spans="1:9" x14ac:dyDescent="0.25">
      <c r="A229" s="1"/>
    </row>
    <row r="230" spans="1:9" x14ac:dyDescent="0.25">
      <c r="A230" s="2" t="s">
        <v>440</v>
      </c>
      <c r="B230" s="3"/>
      <c r="C230" s="3"/>
      <c r="G230" s="13"/>
    </row>
    <row r="231" spans="1:9" x14ac:dyDescent="0.25">
      <c r="A231" t="s">
        <v>259</v>
      </c>
      <c r="B231" s="3"/>
      <c r="C231" s="3"/>
      <c r="G231" s="13"/>
    </row>
    <row r="232" spans="1:9" x14ac:dyDescent="0.25">
      <c r="A232" s="42" t="s">
        <v>260</v>
      </c>
      <c r="B232" s="42"/>
      <c r="C232" s="42"/>
      <c r="D232" s="42"/>
      <c r="E232" s="42"/>
      <c r="F232" s="42"/>
      <c r="G232" s="43"/>
      <c r="H232" s="42"/>
      <c r="I232" s="42"/>
    </row>
    <row r="233" spans="1:9" ht="15" customHeight="1" x14ac:dyDescent="0.25">
      <c r="A233" s="64" t="s">
        <v>278</v>
      </c>
      <c r="B233" s="64"/>
      <c r="C233" s="64"/>
      <c r="D233" s="64"/>
      <c r="E233" s="64"/>
      <c r="F233" s="64"/>
      <c r="G233" s="64"/>
      <c r="H233" s="64"/>
      <c r="I233" s="64"/>
    </row>
    <row r="234" spans="1:9" ht="30.75" customHeight="1" x14ac:dyDescent="0.25">
      <c r="A234" s="64"/>
      <c r="B234" s="64"/>
      <c r="C234" s="64"/>
      <c r="D234" s="64"/>
      <c r="E234" s="64"/>
      <c r="F234" s="64"/>
      <c r="G234" s="64"/>
      <c r="H234" s="64"/>
      <c r="I234" s="64"/>
    </row>
    <row r="235" spans="1:9" x14ac:dyDescent="0.25">
      <c r="A235" s="1"/>
      <c r="G235" s="13"/>
    </row>
    <row r="236" spans="1:9" x14ac:dyDescent="0.25">
      <c r="A236" s="2" t="s">
        <v>280</v>
      </c>
    </row>
    <row r="238" spans="1:9" ht="22.5" x14ac:dyDescent="0.25">
      <c r="A238" s="4">
        <f t="shared" ref="A238" si="33">MAX(A233:A237)+1</f>
        <v>1</v>
      </c>
      <c r="B238" s="5">
        <v>766001</v>
      </c>
      <c r="C238" s="5" t="s">
        <v>281</v>
      </c>
      <c r="D238" s="6" t="s">
        <v>21</v>
      </c>
      <c r="E238" s="7">
        <v>20</v>
      </c>
      <c r="F238" s="8">
        <v>1187.5</v>
      </c>
      <c r="G238" s="8">
        <f>E238*F238</f>
        <v>23750</v>
      </c>
    </row>
    <row r="239" spans="1:9" x14ac:dyDescent="0.25">
      <c r="A239" s="16"/>
      <c r="B239" s="17"/>
      <c r="C239" s="17"/>
      <c r="D239" s="18"/>
      <c r="E239" s="19"/>
      <c r="F239" s="20"/>
      <c r="G239" s="20"/>
    </row>
    <row r="240" spans="1:9" x14ac:dyDescent="0.25">
      <c r="A240" s="16"/>
      <c r="B240" s="17"/>
      <c r="C240" s="1" t="s">
        <v>282</v>
      </c>
      <c r="G240" s="63">
        <f>-SUM(G232:G238)</f>
        <v>-23750</v>
      </c>
    </row>
    <row r="242" spans="1:10" x14ac:dyDescent="0.25">
      <c r="A242" s="4">
        <f>MAX(A230:A234)+1</f>
        <v>1</v>
      </c>
      <c r="B242" s="5" t="s">
        <v>261</v>
      </c>
      <c r="C242" s="5" t="s">
        <v>262</v>
      </c>
      <c r="D242" s="6" t="s">
        <v>21</v>
      </c>
      <c r="E242" s="7">
        <v>23</v>
      </c>
      <c r="F242" s="8">
        <v>289</v>
      </c>
      <c r="G242" s="8">
        <f t="shared" ref="G242:G251" si="34">E242*F242</f>
        <v>6647</v>
      </c>
      <c r="J242" s="1" t="s">
        <v>178</v>
      </c>
    </row>
    <row r="243" spans="1:10" x14ac:dyDescent="0.25">
      <c r="A243" s="4">
        <v>2</v>
      </c>
      <c r="B243" s="5" t="s">
        <v>264</v>
      </c>
      <c r="C243" s="5" t="s">
        <v>263</v>
      </c>
      <c r="D243" s="6" t="s">
        <v>21</v>
      </c>
      <c r="E243" s="7">
        <v>14</v>
      </c>
      <c r="F243" s="8">
        <v>415</v>
      </c>
      <c r="G243" s="8">
        <f t="shared" si="34"/>
        <v>5810</v>
      </c>
      <c r="J243" s="1" t="s">
        <v>178</v>
      </c>
    </row>
    <row r="244" spans="1:10" x14ac:dyDescent="0.25">
      <c r="A244" s="4">
        <v>3</v>
      </c>
      <c r="B244" s="5" t="s">
        <v>266</v>
      </c>
      <c r="C244" s="5" t="s">
        <v>265</v>
      </c>
      <c r="D244" s="6" t="s">
        <v>21</v>
      </c>
      <c r="E244" s="7">
        <v>23</v>
      </c>
      <c r="F244" s="8">
        <v>58.4</v>
      </c>
      <c r="G244" s="8">
        <f t="shared" si="34"/>
        <v>1343.2</v>
      </c>
      <c r="J244" s="1" t="s">
        <v>178</v>
      </c>
    </row>
    <row r="245" spans="1:10" x14ac:dyDescent="0.25">
      <c r="A245" s="4">
        <v>4</v>
      </c>
      <c r="B245" s="5" t="s">
        <v>268</v>
      </c>
      <c r="C245" s="5" t="s">
        <v>267</v>
      </c>
      <c r="D245" s="6" t="s">
        <v>269</v>
      </c>
      <c r="E245" s="7">
        <v>26</v>
      </c>
      <c r="F245" s="8">
        <v>676</v>
      </c>
      <c r="G245" s="8">
        <f t="shared" si="34"/>
        <v>17576</v>
      </c>
      <c r="J245" s="1" t="s">
        <v>178</v>
      </c>
    </row>
    <row r="246" spans="1:10" x14ac:dyDescent="0.25">
      <c r="A246" s="4">
        <v>5</v>
      </c>
      <c r="B246" s="5" t="s">
        <v>271</v>
      </c>
      <c r="C246" s="5" t="s">
        <v>270</v>
      </c>
      <c r="D246" s="6" t="s">
        <v>269</v>
      </c>
      <c r="E246" s="7">
        <v>19</v>
      </c>
      <c r="F246" s="8">
        <v>649</v>
      </c>
      <c r="G246" s="8">
        <f t="shared" si="34"/>
        <v>12331</v>
      </c>
      <c r="J246" s="1" t="s">
        <v>178</v>
      </c>
    </row>
    <row r="247" spans="1:10" x14ac:dyDescent="0.25">
      <c r="A247" s="4">
        <v>6</v>
      </c>
      <c r="B247" s="5" t="s">
        <v>273</v>
      </c>
      <c r="C247" s="5" t="s">
        <v>272</v>
      </c>
      <c r="D247" s="6" t="s">
        <v>198</v>
      </c>
      <c r="E247" s="7">
        <v>26</v>
      </c>
      <c r="F247" s="8">
        <v>1869</v>
      </c>
      <c r="G247" s="8">
        <f t="shared" si="34"/>
        <v>48594</v>
      </c>
      <c r="J247" s="1" t="s">
        <v>178</v>
      </c>
    </row>
    <row r="248" spans="1:10" x14ac:dyDescent="0.25">
      <c r="A248" s="4">
        <v>7</v>
      </c>
      <c r="B248" s="5" t="s">
        <v>275</v>
      </c>
      <c r="C248" s="5" t="s">
        <v>274</v>
      </c>
      <c r="D248" s="6" t="s">
        <v>198</v>
      </c>
      <c r="E248" s="7">
        <v>19</v>
      </c>
      <c r="F248" s="8">
        <v>894</v>
      </c>
      <c r="G248" s="8">
        <f t="shared" si="34"/>
        <v>16986</v>
      </c>
      <c r="J248" s="1" t="s">
        <v>178</v>
      </c>
    </row>
    <row r="249" spans="1:10" x14ac:dyDescent="0.25">
      <c r="A249" s="4">
        <v>8</v>
      </c>
      <c r="B249" s="5" t="s">
        <v>277</v>
      </c>
      <c r="C249" s="5" t="s">
        <v>276</v>
      </c>
      <c r="D249" s="6" t="s">
        <v>21</v>
      </c>
      <c r="E249" s="7">
        <v>2</v>
      </c>
      <c r="F249" s="8">
        <v>6985</v>
      </c>
      <c r="G249" s="8">
        <f t="shared" si="34"/>
        <v>13970</v>
      </c>
      <c r="J249" s="1" t="s">
        <v>178</v>
      </c>
    </row>
    <row r="250" spans="1:10" x14ac:dyDescent="0.25">
      <c r="A250" s="4">
        <v>10</v>
      </c>
      <c r="B250" s="5" t="s">
        <v>182</v>
      </c>
      <c r="C250" s="5" t="s">
        <v>388</v>
      </c>
      <c r="D250" s="6" t="s">
        <v>198</v>
      </c>
      <c r="E250" s="7">
        <v>45</v>
      </c>
      <c r="F250" s="8">
        <v>190</v>
      </c>
      <c r="G250" s="8">
        <f t="shared" si="34"/>
        <v>8550</v>
      </c>
      <c r="J250" s="1"/>
    </row>
    <row r="251" spans="1:10" x14ac:dyDescent="0.25">
      <c r="A251" s="4">
        <v>9</v>
      </c>
      <c r="B251" s="5" t="s">
        <v>182</v>
      </c>
      <c r="C251" s="5" t="s">
        <v>279</v>
      </c>
      <c r="D251" s="6" t="s">
        <v>269</v>
      </c>
      <c r="E251" s="7">
        <v>38</v>
      </c>
      <c r="F251" s="8">
        <v>550</v>
      </c>
      <c r="G251" s="8">
        <f t="shared" si="34"/>
        <v>20900</v>
      </c>
      <c r="J251" s="30" t="s">
        <v>194</v>
      </c>
    </row>
    <row r="252" spans="1:10" x14ac:dyDescent="0.25">
      <c r="A252" s="46"/>
      <c r="B252" s="47"/>
      <c r="C252" s="47"/>
    </row>
    <row r="253" spans="1:10" x14ac:dyDescent="0.25">
      <c r="A253" s="46"/>
      <c r="B253" s="47"/>
      <c r="C253" s="1" t="s">
        <v>439</v>
      </c>
      <c r="G253" s="9">
        <f>SUM(G242:G251)</f>
        <v>152707.20000000001</v>
      </c>
    </row>
    <row r="254" spans="1:10" x14ac:dyDescent="0.25">
      <c r="A254" s="46"/>
      <c r="B254" s="47"/>
      <c r="C254" s="47"/>
    </row>
    <row r="255" spans="1:10" x14ac:dyDescent="0.25">
      <c r="A255" s="1" t="s">
        <v>441</v>
      </c>
      <c r="B255" s="42"/>
      <c r="C255" s="42"/>
      <c r="D255" s="42"/>
      <c r="E255" s="42"/>
      <c r="F255" s="42"/>
      <c r="G255" s="13">
        <f>G253</f>
        <v>152707.20000000001</v>
      </c>
      <c r="H255" s="42" t="s">
        <v>18</v>
      </c>
    </row>
    <row r="257" spans="1:19" x14ac:dyDescent="0.25">
      <c r="A257" s="1" t="s">
        <v>357</v>
      </c>
      <c r="G257" s="11"/>
    </row>
    <row r="258" spans="1:19" x14ac:dyDescent="0.25">
      <c r="A258" s="2" t="s">
        <v>41</v>
      </c>
      <c r="G258" s="11"/>
    </row>
    <row r="259" spans="1:19" x14ac:dyDescent="0.25">
      <c r="A259" t="s">
        <v>249</v>
      </c>
      <c r="G259" s="11"/>
    </row>
    <row r="260" spans="1:19" x14ac:dyDescent="0.25">
      <c r="A260" t="s">
        <v>250</v>
      </c>
      <c r="G260" s="11"/>
    </row>
    <row r="261" spans="1:19" x14ac:dyDescent="0.25">
      <c r="A261" t="s">
        <v>358</v>
      </c>
      <c r="G261" s="11"/>
    </row>
    <row r="262" spans="1:19" x14ac:dyDescent="0.25">
      <c r="G262" s="11"/>
    </row>
    <row r="263" spans="1:19" x14ac:dyDescent="0.25">
      <c r="A263" s="23">
        <f t="shared" ref="A263" si="35">MAX(A256:A262)+1</f>
        <v>1</v>
      </c>
      <c r="B263" s="24" t="s">
        <v>177</v>
      </c>
      <c r="C263" s="24" t="s">
        <v>176</v>
      </c>
      <c r="D263" s="25" t="s">
        <v>21</v>
      </c>
      <c r="E263" s="26">
        <f>E264+E265</f>
        <v>65.822500000000005</v>
      </c>
      <c r="F263" s="27">
        <v>805</v>
      </c>
      <c r="G263" s="27">
        <f>E263*F263</f>
        <v>52987.112500000003</v>
      </c>
      <c r="J263" s="1" t="s">
        <v>178</v>
      </c>
    </row>
    <row r="264" spans="1:19" x14ac:dyDescent="0.25">
      <c r="A264" s="23"/>
      <c r="B264" s="24" t="s">
        <v>84</v>
      </c>
      <c r="C264" s="28" t="s">
        <v>58</v>
      </c>
      <c r="D264" s="29"/>
      <c r="E264" s="28">
        <f>(7.1*2)+(6.15*6.75)</f>
        <v>55.712500000000006</v>
      </c>
      <c r="F264" s="27"/>
      <c r="G264" s="27"/>
    </row>
    <row r="265" spans="1:19" x14ac:dyDescent="0.25">
      <c r="A265" s="23"/>
      <c r="B265" s="24" t="s">
        <v>90</v>
      </c>
      <c r="C265" s="28" t="s">
        <v>359</v>
      </c>
      <c r="D265" s="29"/>
      <c r="E265" s="28">
        <f>5.22+4.89</f>
        <v>10.11</v>
      </c>
      <c r="F265" s="27"/>
      <c r="G265" s="27"/>
    </row>
    <row r="266" spans="1:19" x14ac:dyDescent="0.25">
      <c r="A266" s="23">
        <v>2</v>
      </c>
      <c r="B266" s="24" t="s">
        <v>188</v>
      </c>
      <c r="C266" s="24" t="s">
        <v>187</v>
      </c>
      <c r="D266" s="25" t="s">
        <v>21</v>
      </c>
      <c r="E266" s="26">
        <v>55.72</v>
      </c>
      <c r="F266" s="27">
        <v>136</v>
      </c>
      <c r="G266" s="27">
        <f>E266*F266</f>
        <v>7577.92</v>
      </c>
      <c r="J266" s="1" t="s">
        <v>178</v>
      </c>
    </row>
    <row r="267" spans="1:19" x14ac:dyDescent="0.25">
      <c r="A267" s="23">
        <v>3</v>
      </c>
      <c r="B267" s="24" t="s">
        <v>190</v>
      </c>
      <c r="C267" s="24" t="s">
        <v>189</v>
      </c>
      <c r="D267" s="25" t="s">
        <v>21</v>
      </c>
      <c r="E267" s="26">
        <v>64.078000000000003</v>
      </c>
      <c r="F267" s="27">
        <v>138</v>
      </c>
      <c r="G267" s="27">
        <f>E267*F267</f>
        <v>8842.764000000001</v>
      </c>
      <c r="J267" s="1" t="s">
        <v>178</v>
      </c>
    </row>
    <row r="268" spans="1:19" x14ac:dyDescent="0.25">
      <c r="A268" s="23"/>
      <c r="B268" s="24"/>
      <c r="C268" s="28" t="s">
        <v>191</v>
      </c>
      <c r="D268" s="29"/>
      <c r="E268" s="28">
        <f>55.72*1.15</f>
        <v>64.077999999999989</v>
      </c>
      <c r="F268" s="27"/>
      <c r="G268" s="27"/>
    </row>
    <row r="269" spans="1:19" ht="22.5" x14ac:dyDescent="0.25">
      <c r="A269" s="23">
        <v>4</v>
      </c>
      <c r="B269" s="24" t="s">
        <v>240</v>
      </c>
      <c r="C269" s="24" t="s">
        <v>241</v>
      </c>
      <c r="D269" s="25" t="s">
        <v>21</v>
      </c>
      <c r="E269" s="26">
        <f>E268</f>
        <v>64.077999999999989</v>
      </c>
      <c r="F269" s="27">
        <v>99.9</v>
      </c>
      <c r="G269" s="27">
        <f>E269*F269</f>
        <v>6401.3921999999993</v>
      </c>
      <c r="J269" s="1" t="s">
        <v>178</v>
      </c>
    </row>
    <row r="270" spans="1:19" x14ac:dyDescent="0.25">
      <c r="A270" s="23"/>
      <c r="B270" s="24"/>
      <c r="C270" s="28" t="s">
        <v>360</v>
      </c>
      <c r="D270" s="25"/>
      <c r="E270" s="28">
        <f>(55.72*1.15)+(10.11*1.15)</f>
        <v>75.704499999999982</v>
      </c>
      <c r="F270" s="27"/>
      <c r="G270" s="27"/>
    </row>
    <row r="271" spans="1:19" x14ac:dyDescent="0.25">
      <c r="A271" s="23">
        <v>5</v>
      </c>
      <c r="B271" s="24" t="s">
        <v>182</v>
      </c>
      <c r="C271" s="24" t="s">
        <v>192</v>
      </c>
      <c r="D271" s="25" t="s">
        <v>193</v>
      </c>
      <c r="E271" s="26">
        <v>1</v>
      </c>
      <c r="F271" s="27">
        <v>6000</v>
      </c>
      <c r="G271" s="27">
        <f>E271*F271</f>
        <v>6000</v>
      </c>
      <c r="J271" s="30" t="s">
        <v>194</v>
      </c>
      <c r="K271" s="22"/>
      <c r="L271" s="22"/>
      <c r="M271" s="22"/>
      <c r="N271" s="22"/>
      <c r="O271" s="22"/>
      <c r="P271" s="22"/>
      <c r="Q271" s="22"/>
      <c r="R271" s="22"/>
      <c r="S271" s="22"/>
    </row>
    <row r="272" spans="1:19" x14ac:dyDescent="0.25">
      <c r="A272" s="23">
        <v>6</v>
      </c>
      <c r="B272" s="24" t="s">
        <v>246</v>
      </c>
      <c r="C272" s="24" t="s">
        <v>247</v>
      </c>
      <c r="D272" s="25" t="s">
        <v>202</v>
      </c>
      <c r="E272" s="40">
        <v>8</v>
      </c>
      <c r="F272" s="27">
        <v>339</v>
      </c>
      <c r="G272" s="27">
        <f>E272*F272</f>
        <v>2712</v>
      </c>
      <c r="J272" s="1" t="s">
        <v>178</v>
      </c>
      <c r="K272" s="22"/>
      <c r="L272" s="22"/>
      <c r="M272" s="22"/>
      <c r="N272" s="22"/>
      <c r="O272" s="22"/>
      <c r="P272" s="22"/>
      <c r="Q272" s="22"/>
      <c r="R272" s="22"/>
      <c r="S272" s="22"/>
    </row>
    <row r="273" spans="1:19" x14ac:dyDescent="0.25">
      <c r="A273" s="16"/>
      <c r="B273" s="17"/>
      <c r="C273" s="17"/>
      <c r="D273" s="18"/>
      <c r="E273" s="19"/>
      <c r="F273" s="20"/>
      <c r="G273" s="20"/>
      <c r="J273" s="30"/>
      <c r="K273" s="22"/>
      <c r="L273" s="22"/>
      <c r="M273" s="22"/>
      <c r="N273" s="22"/>
      <c r="O273" s="22"/>
      <c r="P273" s="22"/>
      <c r="Q273" s="22"/>
      <c r="R273" s="22"/>
      <c r="S273" s="22"/>
    </row>
    <row r="274" spans="1:19" x14ac:dyDescent="0.25">
      <c r="A274" s="16"/>
      <c r="B274" s="17"/>
      <c r="C274" s="17"/>
      <c r="D274" s="18"/>
      <c r="E274" s="19"/>
      <c r="F274" s="20"/>
      <c r="G274" s="20"/>
      <c r="J274" s="30"/>
      <c r="K274" s="22"/>
      <c r="L274" s="22"/>
      <c r="M274" s="22"/>
      <c r="N274" s="22"/>
      <c r="O274" s="22"/>
      <c r="P274" s="22"/>
      <c r="Q274" s="22"/>
      <c r="R274" s="22"/>
      <c r="S274" s="22"/>
    </row>
    <row r="275" spans="1:19" x14ac:dyDescent="0.25">
      <c r="A275" s="16"/>
      <c r="B275" s="17"/>
      <c r="C275" s="10"/>
      <c r="E275" s="10"/>
      <c r="F275" s="20"/>
      <c r="G275" s="20"/>
      <c r="J275" s="16"/>
      <c r="K275" s="17"/>
      <c r="L275" s="17"/>
      <c r="M275" s="18"/>
      <c r="N275" s="19"/>
      <c r="O275" s="20"/>
      <c r="P275" s="20"/>
      <c r="Q275" s="22"/>
      <c r="R275" s="22"/>
      <c r="S275" s="22"/>
    </row>
    <row r="276" spans="1:19" x14ac:dyDescent="0.25">
      <c r="A276" s="1" t="s">
        <v>175</v>
      </c>
      <c r="E276" s="10"/>
      <c r="F276" s="20"/>
      <c r="G276" s="13">
        <f>SUM(G263:G272)</f>
        <v>84521.188699999999</v>
      </c>
      <c r="H276" t="s">
        <v>18</v>
      </c>
      <c r="J276" s="16"/>
      <c r="K276" s="17"/>
      <c r="L276" s="17"/>
      <c r="M276" s="18"/>
      <c r="N276" s="19"/>
      <c r="O276" s="20"/>
      <c r="P276" s="20"/>
      <c r="Q276" s="22"/>
      <c r="R276" s="22"/>
      <c r="S276" s="22"/>
    </row>
    <row r="277" spans="1:19" x14ac:dyDescent="0.25">
      <c r="A277" s="16"/>
      <c r="B277" s="17"/>
      <c r="C277" s="10"/>
      <c r="E277" s="10"/>
      <c r="F277" s="20"/>
      <c r="G277" s="20"/>
      <c r="J277" s="16"/>
      <c r="K277" s="17"/>
      <c r="L277" s="17"/>
      <c r="M277" s="18"/>
      <c r="N277" s="19"/>
      <c r="O277" s="20"/>
      <c r="P277" s="20"/>
      <c r="Q277" s="22"/>
      <c r="R277" s="22"/>
      <c r="S277" s="22"/>
    </row>
    <row r="278" spans="1:19" x14ac:dyDescent="0.25">
      <c r="A278" s="1" t="s">
        <v>248</v>
      </c>
      <c r="B278" s="17"/>
      <c r="C278" s="10"/>
      <c r="E278" s="10"/>
      <c r="F278" s="20"/>
      <c r="G278" s="20"/>
      <c r="J278" s="22"/>
      <c r="K278" s="22"/>
      <c r="L278" s="16"/>
      <c r="M278" s="17"/>
      <c r="N278" s="17"/>
      <c r="O278" s="18"/>
      <c r="P278" s="19"/>
      <c r="Q278" s="20"/>
      <c r="R278" s="20"/>
      <c r="S278" s="22"/>
    </row>
    <row r="279" spans="1:19" x14ac:dyDescent="0.25">
      <c r="A279" s="2" t="s">
        <v>41</v>
      </c>
      <c r="B279" s="17"/>
      <c r="C279" s="10"/>
      <c r="E279" s="10"/>
      <c r="F279" s="20"/>
      <c r="G279" s="20"/>
      <c r="J279" s="22"/>
      <c r="K279" s="22"/>
      <c r="L279" s="16"/>
      <c r="M279" s="17"/>
      <c r="N279" s="17"/>
      <c r="O279" s="18"/>
      <c r="P279" s="19"/>
      <c r="Q279" s="20"/>
      <c r="R279" s="20"/>
      <c r="S279" s="22"/>
    </row>
    <row r="280" spans="1:19" x14ac:dyDescent="0.25">
      <c r="A280" s="42" t="s">
        <v>253</v>
      </c>
      <c r="B280" s="17"/>
      <c r="C280" s="10"/>
      <c r="E280" s="10"/>
      <c r="F280" s="20"/>
      <c r="G280" s="20"/>
      <c r="J280" s="22"/>
      <c r="K280" s="22"/>
      <c r="L280" s="16"/>
      <c r="M280" s="17"/>
      <c r="N280" s="17"/>
      <c r="O280" s="18"/>
      <c r="P280" s="19"/>
      <c r="Q280" s="20"/>
      <c r="R280" s="20"/>
      <c r="S280" s="22"/>
    </row>
    <row r="281" spans="1:19" x14ac:dyDescent="0.25">
      <c r="A281" s="16"/>
      <c r="B281" s="17"/>
      <c r="C281" s="10"/>
      <c r="E281" s="10"/>
      <c r="F281" s="20"/>
      <c r="G281" s="20"/>
      <c r="J281" s="22"/>
      <c r="K281" s="22"/>
      <c r="L281" s="22"/>
      <c r="M281" s="22"/>
      <c r="N281" s="22"/>
      <c r="O281" s="22"/>
      <c r="P281" s="22"/>
      <c r="Q281" s="22"/>
      <c r="R281" s="22"/>
      <c r="S281" s="22"/>
    </row>
    <row r="282" spans="1:19" ht="33.75" x14ac:dyDescent="0.25">
      <c r="A282" s="23">
        <v>1</v>
      </c>
      <c r="B282" s="24" t="s">
        <v>183</v>
      </c>
      <c r="C282" s="24" t="s">
        <v>184</v>
      </c>
      <c r="D282" s="25" t="s">
        <v>21</v>
      </c>
      <c r="E282" s="26">
        <v>12</v>
      </c>
      <c r="F282" s="27">
        <v>783.75</v>
      </c>
      <c r="G282" s="27">
        <f>E282*F282</f>
        <v>9405</v>
      </c>
      <c r="J282" s="1" t="s">
        <v>166</v>
      </c>
      <c r="K282" s="22"/>
      <c r="L282" s="22"/>
      <c r="M282" s="22"/>
      <c r="N282" s="22"/>
      <c r="O282" s="22"/>
      <c r="P282" s="22"/>
      <c r="Q282" s="22"/>
      <c r="R282" s="22"/>
      <c r="S282" s="22"/>
    </row>
    <row r="283" spans="1:19" x14ac:dyDescent="0.25">
      <c r="A283" s="23"/>
      <c r="B283" s="24"/>
      <c r="C283" s="28" t="s">
        <v>195</v>
      </c>
      <c r="D283" s="25"/>
      <c r="E283" s="26"/>
      <c r="F283" s="27"/>
      <c r="G283" s="27"/>
      <c r="J283" s="22"/>
      <c r="K283" s="22"/>
      <c r="L283" s="22"/>
      <c r="M283" s="22"/>
      <c r="N283" s="22"/>
      <c r="O283" s="22"/>
      <c r="P283" s="22"/>
      <c r="Q283" s="22"/>
      <c r="R283" s="22"/>
      <c r="S283" s="22"/>
    </row>
    <row r="284" spans="1:19" ht="33.75" x14ac:dyDescent="0.25">
      <c r="A284" s="23">
        <v>2</v>
      </c>
      <c r="B284" s="24" t="s">
        <v>185</v>
      </c>
      <c r="C284" s="24" t="s">
        <v>186</v>
      </c>
      <c r="D284" s="25" t="s">
        <v>21</v>
      </c>
      <c r="E284" s="26">
        <v>151</v>
      </c>
      <c r="F284" s="27">
        <v>844.55</v>
      </c>
      <c r="G284" s="27">
        <f t="shared" ref="G284:G289" si="36">E284*F284</f>
        <v>127527.04999999999</v>
      </c>
      <c r="J284" s="1" t="s">
        <v>166</v>
      </c>
    </row>
    <row r="285" spans="1:19" x14ac:dyDescent="0.25">
      <c r="A285" s="23"/>
      <c r="B285" s="24"/>
      <c r="C285" s="28" t="s">
        <v>196</v>
      </c>
      <c r="D285" s="25"/>
      <c r="E285" s="26"/>
      <c r="F285" s="27"/>
      <c r="G285" s="27"/>
    </row>
    <row r="286" spans="1:19" x14ac:dyDescent="0.25">
      <c r="A286" s="23">
        <v>3</v>
      </c>
      <c r="B286" s="24" t="s">
        <v>199</v>
      </c>
      <c r="C286" s="24" t="s">
        <v>235</v>
      </c>
      <c r="D286" s="25" t="s">
        <v>21</v>
      </c>
      <c r="E286" s="26">
        <v>64</v>
      </c>
      <c r="F286" s="27">
        <v>690</v>
      </c>
      <c r="G286" s="27">
        <f t="shared" si="36"/>
        <v>44160</v>
      </c>
      <c r="J286" s="1" t="s">
        <v>178</v>
      </c>
    </row>
    <row r="287" spans="1:19" ht="22.5" x14ac:dyDescent="0.25">
      <c r="A287" s="23">
        <v>4</v>
      </c>
      <c r="B287" s="24" t="s">
        <v>201</v>
      </c>
      <c r="C287" s="24" t="s">
        <v>200</v>
      </c>
      <c r="D287" s="25" t="s">
        <v>21</v>
      </c>
      <c r="E287" s="26">
        <v>64</v>
      </c>
      <c r="F287" s="27"/>
      <c r="G287" s="27"/>
      <c r="J287" s="1" t="s">
        <v>166</v>
      </c>
    </row>
    <row r="288" spans="1:19" x14ac:dyDescent="0.25">
      <c r="A288" s="23">
        <v>5</v>
      </c>
      <c r="B288" s="24" t="s">
        <v>190</v>
      </c>
      <c r="C288" s="24" t="s">
        <v>189</v>
      </c>
      <c r="D288" s="25" t="s">
        <v>21</v>
      </c>
      <c r="E288" s="26">
        <v>64.078000000000003</v>
      </c>
      <c r="F288" s="27">
        <v>138</v>
      </c>
      <c r="G288" s="27">
        <f>E288*F288</f>
        <v>8842.764000000001</v>
      </c>
      <c r="J288" s="1" t="s">
        <v>178</v>
      </c>
    </row>
    <row r="289" spans="1:10" x14ac:dyDescent="0.25">
      <c r="A289" s="23">
        <v>6</v>
      </c>
      <c r="B289" s="24" t="s">
        <v>182</v>
      </c>
      <c r="C289" s="24" t="s">
        <v>197</v>
      </c>
      <c r="D289" s="25" t="s">
        <v>198</v>
      </c>
      <c r="E289" s="26">
        <v>12</v>
      </c>
      <c r="F289" s="27">
        <v>2590</v>
      </c>
      <c r="G289" s="27">
        <f t="shared" si="36"/>
        <v>31080</v>
      </c>
      <c r="J289" s="30" t="s">
        <v>194</v>
      </c>
    </row>
    <row r="290" spans="1:10" ht="15.75" customHeight="1" x14ac:dyDescent="0.25">
      <c r="A290" s="16"/>
      <c r="B290" s="17"/>
      <c r="C290" s="10"/>
      <c r="E290" s="10"/>
      <c r="F290" s="20"/>
      <c r="G290" s="20"/>
    </row>
    <row r="291" spans="1:10" ht="15.75" customHeight="1" x14ac:dyDescent="0.25">
      <c r="A291" s="1" t="s">
        <v>203</v>
      </c>
      <c r="E291" s="10"/>
      <c r="F291" s="20"/>
      <c r="G291" s="13">
        <f>SUM(G282:G289)</f>
        <v>221014.81399999998</v>
      </c>
      <c r="H291" t="s">
        <v>18</v>
      </c>
      <c r="J291" s="16"/>
    </row>
    <row r="292" spans="1:10" ht="15.75" customHeight="1" x14ac:dyDescent="0.25">
      <c r="A292" s="16"/>
      <c r="B292" s="17"/>
      <c r="C292" s="10"/>
      <c r="E292" s="10"/>
      <c r="F292" s="20"/>
      <c r="G292" s="20"/>
    </row>
    <row r="293" spans="1:10" x14ac:dyDescent="0.25">
      <c r="A293" s="1"/>
      <c r="B293" s="17"/>
      <c r="C293" s="17"/>
      <c r="D293" s="18"/>
      <c r="E293" s="19"/>
      <c r="F293" s="20"/>
      <c r="G293" s="13"/>
    </row>
    <row r="294" spans="1:10" x14ac:dyDescent="0.25">
      <c r="A294" s="1" t="s">
        <v>442</v>
      </c>
    </row>
    <row r="295" spans="1:10" x14ac:dyDescent="0.25">
      <c r="A295" s="2" t="s">
        <v>41</v>
      </c>
    </row>
    <row r="296" spans="1:10" x14ac:dyDescent="0.25">
      <c r="A296" t="s">
        <v>251</v>
      </c>
    </row>
    <row r="297" spans="1:10" x14ac:dyDescent="0.25">
      <c r="A297" t="s">
        <v>252</v>
      </c>
      <c r="G297" s="13"/>
    </row>
    <row r="298" spans="1:10" x14ac:dyDescent="0.25">
      <c r="G298" s="13"/>
    </row>
    <row r="299" spans="1:10" x14ac:dyDescent="0.25">
      <c r="A299" s="23">
        <v>1</v>
      </c>
      <c r="B299" s="24" t="s">
        <v>182</v>
      </c>
      <c r="C299" s="24" t="s">
        <v>206</v>
      </c>
      <c r="D299" s="25" t="s">
        <v>193</v>
      </c>
      <c r="E299" s="26">
        <v>1</v>
      </c>
      <c r="F299" s="27">
        <v>18000</v>
      </c>
      <c r="G299" s="27">
        <f t="shared" ref="G299" si="37">E299*F299</f>
        <v>18000</v>
      </c>
      <c r="J299" s="30" t="s">
        <v>194</v>
      </c>
    </row>
    <row r="300" spans="1:10" x14ac:dyDescent="0.25">
      <c r="G300" s="13"/>
    </row>
    <row r="301" spans="1:10" x14ac:dyDescent="0.25">
      <c r="A301" s="1" t="s">
        <v>204</v>
      </c>
      <c r="G301" s="13">
        <f>G299</f>
        <v>18000</v>
      </c>
      <c r="H301" t="s">
        <v>18</v>
      </c>
    </row>
    <row r="302" spans="1:10" x14ac:dyDescent="0.25">
      <c r="A302" s="1"/>
      <c r="G302" s="13"/>
    </row>
    <row r="303" spans="1:10" x14ac:dyDescent="0.25">
      <c r="A303" s="1" t="s">
        <v>443</v>
      </c>
    </row>
    <row r="304" spans="1:10" x14ac:dyDescent="0.25">
      <c r="A304" s="2" t="s">
        <v>41</v>
      </c>
    </row>
    <row r="305" spans="1:10" x14ac:dyDescent="0.25">
      <c r="A305" t="s">
        <v>254</v>
      </c>
      <c r="G305" s="13"/>
    </row>
    <row r="306" spans="1:10" x14ac:dyDescent="0.25">
      <c r="A306" s="1"/>
    </row>
    <row r="307" spans="1:10" ht="22.5" x14ac:dyDescent="0.25">
      <c r="A307" s="23">
        <v>1</v>
      </c>
      <c r="B307" s="24" t="s">
        <v>182</v>
      </c>
      <c r="C307" s="24" t="s">
        <v>208</v>
      </c>
      <c r="D307" s="25" t="s">
        <v>193</v>
      </c>
      <c r="E307" s="26">
        <v>1</v>
      </c>
      <c r="F307" s="27">
        <v>24600</v>
      </c>
      <c r="G307" s="27">
        <f t="shared" ref="G307" si="38">E307*F307</f>
        <v>24600</v>
      </c>
      <c r="J307" s="30" t="s">
        <v>194</v>
      </c>
    </row>
    <row r="308" spans="1:10" x14ac:dyDescent="0.25">
      <c r="A308" s="23">
        <v>2</v>
      </c>
      <c r="B308" s="24" t="s">
        <v>182</v>
      </c>
      <c r="C308" s="24" t="s">
        <v>207</v>
      </c>
      <c r="D308" s="25" t="s">
        <v>193</v>
      </c>
      <c r="E308" s="26">
        <v>1</v>
      </c>
      <c r="F308" s="27">
        <v>8720</v>
      </c>
      <c r="G308" s="27">
        <f t="shared" ref="G308" si="39">E308*F308</f>
        <v>8720</v>
      </c>
      <c r="H308" t="s">
        <v>18</v>
      </c>
      <c r="J308" s="30" t="s">
        <v>194</v>
      </c>
    </row>
    <row r="309" spans="1:10" x14ac:dyDescent="0.25">
      <c r="A309" s="1"/>
      <c r="G309" s="13"/>
    </row>
    <row r="310" spans="1:10" x14ac:dyDescent="0.25">
      <c r="A310" s="1" t="s">
        <v>205</v>
      </c>
      <c r="G310" s="13">
        <f>SUM(G307:G308)</f>
        <v>33320</v>
      </c>
      <c r="H310" t="s">
        <v>18</v>
      </c>
    </row>
    <row r="312" spans="1:10" x14ac:dyDescent="0.25">
      <c r="A312" s="1" t="s">
        <v>444</v>
      </c>
    </row>
    <row r="313" spans="1:10" x14ac:dyDescent="0.25">
      <c r="A313" s="2" t="s">
        <v>41</v>
      </c>
    </row>
    <row r="314" spans="1:10" x14ac:dyDescent="0.25">
      <c r="A314" t="s">
        <v>237</v>
      </c>
    </row>
    <row r="315" spans="1:10" x14ac:dyDescent="0.25">
      <c r="A315" t="s">
        <v>238</v>
      </c>
    </row>
    <row r="316" spans="1:10" x14ac:dyDescent="0.25">
      <c r="A316" t="s">
        <v>434</v>
      </c>
    </row>
    <row r="317" spans="1:10" x14ac:dyDescent="0.25">
      <c r="A317" t="s">
        <v>239</v>
      </c>
    </row>
    <row r="320" spans="1:10" x14ac:dyDescent="0.25">
      <c r="A320" s="23">
        <f>MAX(A311:A319)+1</f>
        <v>1</v>
      </c>
      <c r="B320" s="24" t="s">
        <v>140</v>
      </c>
      <c r="C320" s="24" t="s">
        <v>141</v>
      </c>
      <c r="D320" s="25" t="s">
        <v>21</v>
      </c>
      <c r="E320" s="40">
        <f>E321+E322</f>
        <v>69.892499999999998</v>
      </c>
      <c r="F320" s="27">
        <v>721</v>
      </c>
      <c r="G320" s="27">
        <f>E320*F320</f>
        <v>50392.4925</v>
      </c>
      <c r="J320" s="1" t="s">
        <v>178</v>
      </c>
    </row>
    <row r="321" spans="1:10" x14ac:dyDescent="0.25">
      <c r="A321" s="29"/>
      <c r="B321" s="28" t="s">
        <v>84</v>
      </c>
      <c r="C321" s="28" t="s">
        <v>242</v>
      </c>
      <c r="D321" s="29"/>
      <c r="E321" s="41">
        <f>(4.57+3.05)*2.75</f>
        <v>20.955000000000002</v>
      </c>
      <c r="F321" s="29"/>
      <c r="G321" s="29"/>
    </row>
    <row r="322" spans="1:10" x14ac:dyDescent="0.25">
      <c r="A322" s="23"/>
      <c r="B322" s="28" t="s">
        <v>101</v>
      </c>
      <c r="C322" s="28" t="s">
        <v>245</v>
      </c>
      <c r="D322" s="25"/>
      <c r="E322" s="41">
        <f>((14.5*6.75)/2)</f>
        <v>48.9375</v>
      </c>
      <c r="F322" s="27"/>
      <c r="G322" s="27"/>
    </row>
    <row r="323" spans="1:10" ht="22.5" x14ac:dyDescent="0.25">
      <c r="A323" s="23">
        <v>2</v>
      </c>
      <c r="B323" s="24" t="s">
        <v>240</v>
      </c>
      <c r="C323" s="24" t="s">
        <v>241</v>
      </c>
      <c r="D323" s="25" t="s">
        <v>21</v>
      </c>
      <c r="E323" s="40">
        <f>E324+E325</f>
        <v>80.376374999999996</v>
      </c>
      <c r="F323" s="27">
        <v>99.9</v>
      </c>
      <c r="G323" s="27">
        <f>E323*F323</f>
        <v>8029.5998625000002</v>
      </c>
      <c r="J323" s="1" t="s">
        <v>178</v>
      </c>
    </row>
    <row r="324" spans="1:10" x14ac:dyDescent="0.25">
      <c r="A324" s="23"/>
      <c r="B324" s="24"/>
      <c r="C324" s="28" t="s">
        <v>243</v>
      </c>
      <c r="D324" s="25"/>
      <c r="E324" s="41">
        <f>20.955*1.15</f>
        <v>24.098249999999997</v>
      </c>
      <c r="F324" s="27"/>
      <c r="G324" s="27"/>
    </row>
    <row r="325" spans="1:10" x14ac:dyDescent="0.25">
      <c r="A325" s="29"/>
      <c r="B325" s="29"/>
      <c r="C325" s="39" t="s">
        <v>244</v>
      </c>
      <c r="D325" s="29"/>
      <c r="E325" s="41">
        <f>48.9375*1.15</f>
        <v>56.278124999999996</v>
      </c>
      <c r="F325" s="29"/>
      <c r="G325" s="29"/>
    </row>
    <row r="326" spans="1:10" x14ac:dyDescent="0.25">
      <c r="A326" s="23">
        <v>3</v>
      </c>
      <c r="B326" s="24" t="s">
        <v>246</v>
      </c>
      <c r="C326" s="24" t="s">
        <v>247</v>
      </c>
      <c r="D326" s="25" t="s">
        <v>202</v>
      </c>
      <c r="E326" s="40">
        <v>12</v>
      </c>
      <c r="F326" s="27">
        <v>339</v>
      </c>
      <c r="G326" s="27">
        <f>E326*F326</f>
        <v>4068</v>
      </c>
      <c r="J326" s="1" t="s">
        <v>178</v>
      </c>
    </row>
    <row r="328" spans="1:10" x14ac:dyDescent="0.25">
      <c r="A328" s="1" t="s">
        <v>209</v>
      </c>
      <c r="G328" s="13">
        <f>SUM(G320:G326)</f>
        <v>62490.0923625</v>
      </c>
      <c r="H328" t="s">
        <v>18</v>
      </c>
    </row>
    <row r="330" spans="1:10" x14ac:dyDescent="0.25">
      <c r="A330" s="1" t="s">
        <v>445</v>
      </c>
    </row>
    <row r="331" spans="1:10" x14ac:dyDescent="0.25">
      <c r="A331" s="2" t="s">
        <v>41</v>
      </c>
    </row>
    <row r="332" spans="1:10" x14ac:dyDescent="0.25">
      <c r="A332" s="64" t="s">
        <v>284</v>
      </c>
      <c r="B332" s="65"/>
      <c r="C332" s="65"/>
      <c r="D332" s="65"/>
      <c r="E332" s="65"/>
      <c r="F332" s="65"/>
      <c r="G332" s="65"/>
    </row>
    <row r="333" spans="1:10" ht="31.5" customHeight="1" x14ac:dyDescent="0.25">
      <c r="A333" s="65"/>
      <c r="B333" s="65"/>
      <c r="C333" s="65"/>
      <c r="D333" s="65"/>
      <c r="E333" s="65"/>
      <c r="F333" s="65"/>
      <c r="G333" s="65"/>
    </row>
    <row r="335" spans="1:10" x14ac:dyDescent="0.25">
      <c r="A335" s="23">
        <v>1</v>
      </c>
      <c r="B335" s="24" t="s">
        <v>285</v>
      </c>
      <c r="C335" s="24" t="s">
        <v>286</v>
      </c>
      <c r="D335" s="25" t="s">
        <v>21</v>
      </c>
      <c r="E335" s="40">
        <v>138.41</v>
      </c>
      <c r="F335" s="27">
        <v>115</v>
      </c>
      <c r="G335" s="27">
        <f>E335*F335</f>
        <v>15917.15</v>
      </c>
      <c r="J335" s="1" t="s">
        <v>178</v>
      </c>
    </row>
    <row r="336" spans="1:10" x14ac:dyDescent="0.25">
      <c r="A336" s="23">
        <v>2</v>
      </c>
      <c r="B336" s="24" t="s">
        <v>287</v>
      </c>
      <c r="C336" s="24" t="s">
        <v>288</v>
      </c>
      <c r="D336" s="25" t="s">
        <v>21</v>
      </c>
      <c r="E336" s="40">
        <v>332.94</v>
      </c>
      <c r="F336" s="27">
        <v>79.099999999999994</v>
      </c>
      <c r="G336" s="27">
        <f>E336*F336</f>
        <v>26335.553999999996</v>
      </c>
      <c r="J336" s="1" t="s">
        <v>178</v>
      </c>
    </row>
    <row r="337" spans="1:10" x14ac:dyDescent="0.25">
      <c r="A337" s="23">
        <v>3</v>
      </c>
      <c r="B337" s="24" t="s">
        <v>290</v>
      </c>
      <c r="C337" s="24" t="s">
        <v>289</v>
      </c>
      <c r="D337" s="25" t="s">
        <v>21</v>
      </c>
      <c r="E337" s="40">
        <f>E338</f>
        <v>665.88</v>
      </c>
      <c r="F337" s="27">
        <v>191.5</v>
      </c>
      <c r="G337" s="27">
        <f>E337*F337</f>
        <v>127516.02</v>
      </c>
      <c r="J337" s="1" t="s">
        <v>178</v>
      </c>
    </row>
    <row r="338" spans="1:10" x14ac:dyDescent="0.25">
      <c r="C338" s="28" t="s">
        <v>387</v>
      </c>
      <c r="E338" s="28">
        <f>332.94*2</f>
        <v>665.88</v>
      </c>
    </row>
    <row r="339" spans="1:10" x14ac:dyDescent="0.25">
      <c r="A339" s="23">
        <v>4</v>
      </c>
      <c r="B339" s="24" t="s">
        <v>292</v>
      </c>
      <c r="C339" s="24" t="s">
        <v>291</v>
      </c>
      <c r="D339" s="25"/>
      <c r="E339" s="40">
        <v>138.41</v>
      </c>
      <c r="F339" s="27">
        <v>273</v>
      </c>
      <c r="G339" s="27">
        <f>E339*F339</f>
        <v>37785.93</v>
      </c>
      <c r="J339" s="1" t="s">
        <v>178</v>
      </c>
    </row>
    <row r="341" spans="1:10" x14ac:dyDescent="0.25">
      <c r="A341" s="1" t="s">
        <v>283</v>
      </c>
      <c r="G341" s="13">
        <f>SUM(G335:G339)</f>
        <v>207554.65399999998</v>
      </c>
      <c r="H341" t="s">
        <v>18</v>
      </c>
    </row>
    <row r="343" spans="1:10" x14ac:dyDescent="0.25">
      <c r="A343" s="1" t="s">
        <v>446</v>
      </c>
    </row>
    <row r="344" spans="1:10" x14ac:dyDescent="0.25">
      <c r="A344" s="2" t="s">
        <v>41</v>
      </c>
    </row>
    <row r="345" spans="1:10" x14ac:dyDescent="0.25">
      <c r="A345" t="s">
        <v>294</v>
      </c>
    </row>
    <row r="346" spans="1:10" x14ac:dyDescent="0.25">
      <c r="A346" t="s">
        <v>311</v>
      </c>
    </row>
    <row r="348" spans="1:10" x14ac:dyDescent="0.25">
      <c r="A348" s="23">
        <v>1</v>
      </c>
      <c r="B348" s="24" t="s">
        <v>296</v>
      </c>
      <c r="C348" s="24" t="s">
        <v>295</v>
      </c>
      <c r="D348" s="25" t="s">
        <v>5</v>
      </c>
      <c r="E348" s="26">
        <f>E349</f>
        <v>2.4299999999999997</v>
      </c>
      <c r="F348" s="27">
        <v>5005</v>
      </c>
      <c r="G348" s="27">
        <f t="shared" ref="G348:G356" si="40">E348*F348</f>
        <v>12162.149999999998</v>
      </c>
      <c r="J348" s="1" t="s">
        <v>178</v>
      </c>
    </row>
    <row r="349" spans="1:10" x14ac:dyDescent="0.25">
      <c r="A349" s="29"/>
      <c r="B349" s="29"/>
      <c r="C349" s="28" t="s">
        <v>297</v>
      </c>
      <c r="D349" s="29"/>
      <c r="E349" s="28">
        <f>(9+9)*0.45*0.3</f>
        <v>2.4299999999999997</v>
      </c>
      <c r="F349" s="29"/>
      <c r="G349" s="29"/>
    </row>
    <row r="350" spans="1:10" x14ac:dyDescent="0.25">
      <c r="A350" s="23">
        <v>2</v>
      </c>
      <c r="B350" s="24" t="s">
        <v>302</v>
      </c>
      <c r="C350" s="24" t="s">
        <v>301</v>
      </c>
      <c r="D350" s="25" t="s">
        <v>5</v>
      </c>
      <c r="E350" s="26">
        <f>E351</f>
        <v>2.8349999999999995</v>
      </c>
      <c r="F350" s="27">
        <v>3715</v>
      </c>
      <c r="G350" s="27">
        <f t="shared" si="40"/>
        <v>10532.024999999998</v>
      </c>
      <c r="J350" s="1" t="s">
        <v>178</v>
      </c>
    </row>
    <row r="351" spans="1:10" x14ac:dyDescent="0.25">
      <c r="A351" s="29"/>
      <c r="B351" s="29"/>
      <c r="C351" s="28" t="s">
        <v>303</v>
      </c>
      <c r="D351" s="29"/>
      <c r="E351" s="28">
        <f>(9+9)*0.45*0.35</f>
        <v>2.8349999999999995</v>
      </c>
      <c r="F351" s="29"/>
      <c r="G351" s="29"/>
    </row>
    <row r="352" spans="1:10" x14ac:dyDescent="0.25">
      <c r="A352" s="23">
        <v>3</v>
      </c>
      <c r="B352" s="24" t="s">
        <v>305</v>
      </c>
      <c r="C352" s="24" t="s">
        <v>304</v>
      </c>
      <c r="D352" s="25" t="s">
        <v>21</v>
      </c>
      <c r="E352" s="26">
        <f>E353</f>
        <v>18</v>
      </c>
      <c r="F352" s="27">
        <v>440</v>
      </c>
      <c r="G352" s="27">
        <f t="shared" si="40"/>
        <v>7920</v>
      </c>
      <c r="J352" s="1" t="s">
        <v>178</v>
      </c>
    </row>
    <row r="353" spans="1:11" x14ac:dyDescent="0.25">
      <c r="A353" s="23"/>
      <c r="B353" s="24"/>
      <c r="C353" s="24" t="s">
        <v>308</v>
      </c>
      <c r="D353" s="25"/>
      <c r="E353" s="28">
        <f>(9+9)*0.5*2</f>
        <v>18</v>
      </c>
      <c r="F353" s="27"/>
      <c r="G353" s="27"/>
    </row>
    <row r="354" spans="1:11" x14ac:dyDescent="0.25">
      <c r="A354" s="23">
        <v>4</v>
      </c>
      <c r="B354" s="24" t="s">
        <v>307</v>
      </c>
      <c r="C354" s="24" t="s">
        <v>306</v>
      </c>
      <c r="D354" s="25" t="s">
        <v>21</v>
      </c>
      <c r="E354" s="26">
        <v>18</v>
      </c>
      <c r="F354" s="27">
        <v>102.5</v>
      </c>
      <c r="G354" s="27">
        <f t="shared" si="40"/>
        <v>1845</v>
      </c>
      <c r="J354" s="1" t="s">
        <v>178</v>
      </c>
    </row>
    <row r="355" spans="1:11" x14ac:dyDescent="0.25">
      <c r="A355" s="23">
        <v>5</v>
      </c>
      <c r="B355" s="24" t="s">
        <v>310</v>
      </c>
      <c r="C355" s="24" t="s">
        <v>309</v>
      </c>
      <c r="D355" s="25" t="s">
        <v>9</v>
      </c>
      <c r="E355" s="26">
        <v>0.372</v>
      </c>
      <c r="F355" s="27">
        <v>57920</v>
      </c>
      <c r="G355" s="27">
        <f t="shared" si="40"/>
        <v>21546.240000000002</v>
      </c>
      <c r="J355" s="1" t="s">
        <v>178</v>
      </c>
    </row>
    <row r="356" spans="1:11" x14ac:dyDescent="0.25">
      <c r="A356" s="23">
        <v>6</v>
      </c>
      <c r="B356" s="24" t="s">
        <v>313</v>
      </c>
      <c r="C356" s="24" t="s">
        <v>312</v>
      </c>
      <c r="D356" s="25" t="s">
        <v>21</v>
      </c>
      <c r="E356" s="26">
        <v>86</v>
      </c>
      <c r="F356" s="27">
        <v>200.5</v>
      </c>
      <c r="G356" s="27">
        <f t="shared" si="40"/>
        <v>17243</v>
      </c>
      <c r="J356" s="1" t="s">
        <v>178</v>
      </c>
    </row>
    <row r="357" spans="1:11" x14ac:dyDescent="0.25">
      <c r="A357" s="23">
        <v>7</v>
      </c>
      <c r="B357" s="24" t="s">
        <v>316</v>
      </c>
      <c r="C357" s="24" t="s">
        <v>315</v>
      </c>
      <c r="D357" s="25" t="s">
        <v>9</v>
      </c>
      <c r="E357" s="26">
        <f>E358</f>
        <v>11.064</v>
      </c>
      <c r="F357" s="27">
        <v>294.5</v>
      </c>
      <c r="G357" s="27">
        <f t="shared" ref="G357:G360" si="41">E357*F357</f>
        <v>3258.348</v>
      </c>
      <c r="J357" s="1" t="s">
        <v>178</v>
      </c>
    </row>
    <row r="358" spans="1:11" x14ac:dyDescent="0.25">
      <c r="A358" s="16"/>
      <c r="B358" s="17"/>
      <c r="C358" s="28" t="s">
        <v>314</v>
      </c>
      <c r="E358" s="28">
        <f>(2.43*1.6)+(2.835*2.4)+0.372</f>
        <v>11.064</v>
      </c>
      <c r="F358" s="20"/>
      <c r="G358" s="20"/>
    </row>
    <row r="359" spans="1:11" x14ac:dyDescent="0.25">
      <c r="A359" s="23">
        <v>8</v>
      </c>
      <c r="B359" s="24" t="s">
        <v>299</v>
      </c>
      <c r="C359" s="24" t="s">
        <v>298</v>
      </c>
      <c r="D359" s="25" t="s">
        <v>300</v>
      </c>
      <c r="E359" s="26">
        <v>18</v>
      </c>
      <c r="F359" s="27">
        <v>1206</v>
      </c>
      <c r="G359" s="27">
        <f t="shared" si="41"/>
        <v>21708</v>
      </c>
      <c r="J359" s="1" t="s">
        <v>178</v>
      </c>
    </row>
    <row r="360" spans="1:11" x14ac:dyDescent="0.25">
      <c r="A360" s="23">
        <v>9</v>
      </c>
      <c r="B360" s="24" t="s">
        <v>317</v>
      </c>
      <c r="C360" s="24" t="s">
        <v>318</v>
      </c>
      <c r="D360" s="25" t="s">
        <v>300</v>
      </c>
      <c r="E360" s="26">
        <v>36</v>
      </c>
      <c r="F360" s="27">
        <v>362</v>
      </c>
      <c r="G360" s="27">
        <f t="shared" si="41"/>
        <v>13032</v>
      </c>
      <c r="J360" s="1" t="s">
        <v>178</v>
      </c>
    </row>
    <row r="362" spans="1:11" x14ac:dyDescent="0.25">
      <c r="A362" s="1" t="s">
        <v>293</v>
      </c>
      <c r="G362" s="13">
        <f>SUM(G348:G360)</f>
        <v>109246.76299999999</v>
      </c>
      <c r="H362" t="s">
        <v>18</v>
      </c>
    </row>
    <row r="364" spans="1:11" x14ac:dyDescent="0.25">
      <c r="A364" s="1" t="s">
        <v>447</v>
      </c>
    </row>
    <row r="365" spans="1:11" x14ac:dyDescent="0.25">
      <c r="A365" s="2" t="s">
        <v>41</v>
      </c>
    </row>
    <row r="366" spans="1:11" ht="28.5" customHeight="1" x14ac:dyDescent="0.25">
      <c r="A366" s="64" t="s">
        <v>321</v>
      </c>
      <c r="B366" s="65"/>
      <c r="C366" s="65"/>
      <c r="D366" s="65"/>
      <c r="E366" s="65"/>
      <c r="F366" s="65"/>
      <c r="G366" s="65"/>
      <c r="H366" s="65"/>
      <c r="I366" s="65"/>
      <c r="J366" s="65"/>
      <c r="K366" s="65"/>
    </row>
    <row r="367" spans="1:11" x14ac:dyDescent="0.25">
      <c r="A367" s="2"/>
    </row>
    <row r="368" spans="1:11" x14ac:dyDescent="0.25">
      <c r="A368" s="23">
        <v>1</v>
      </c>
      <c r="B368" s="24" t="s">
        <v>322</v>
      </c>
      <c r="C368" s="24" t="s">
        <v>320</v>
      </c>
      <c r="D368" s="25" t="s">
        <v>21</v>
      </c>
      <c r="E368" s="26">
        <v>37.799999999999997</v>
      </c>
      <c r="F368" s="27">
        <v>1394</v>
      </c>
      <c r="G368" s="27">
        <f t="shared" ref="G368:G369" si="42">E368*F368</f>
        <v>52693.2</v>
      </c>
      <c r="J368" s="1" t="s">
        <v>178</v>
      </c>
    </row>
    <row r="369" spans="1:10" x14ac:dyDescent="0.25">
      <c r="A369" s="23">
        <v>2</v>
      </c>
      <c r="B369" s="24" t="s">
        <v>324</v>
      </c>
      <c r="C369" s="24" t="s">
        <v>323</v>
      </c>
      <c r="D369" s="25" t="s">
        <v>300</v>
      </c>
      <c r="E369" s="26">
        <v>12</v>
      </c>
      <c r="F369" s="27">
        <v>781</v>
      </c>
      <c r="G369" s="27">
        <f t="shared" si="42"/>
        <v>9372</v>
      </c>
      <c r="J369" s="1" t="s">
        <v>178</v>
      </c>
    </row>
    <row r="370" spans="1:10" x14ac:dyDescent="0.25">
      <c r="A370" s="2"/>
    </row>
    <row r="371" spans="1:10" x14ac:dyDescent="0.25">
      <c r="A371" s="1" t="s">
        <v>319</v>
      </c>
      <c r="G371" s="13">
        <f>SUM(G368:G369)</f>
        <v>62065.2</v>
      </c>
      <c r="H371" t="s">
        <v>18</v>
      </c>
    </row>
    <row r="372" spans="1:10" x14ac:dyDescent="0.25">
      <c r="A372" s="2"/>
    </row>
    <row r="373" spans="1:10" x14ac:dyDescent="0.25">
      <c r="A373" s="2" t="s">
        <v>448</v>
      </c>
    </row>
    <row r="374" spans="1:10" x14ac:dyDescent="0.25">
      <c r="A374" s="2" t="s">
        <v>41</v>
      </c>
    </row>
    <row r="375" spans="1:10" x14ac:dyDescent="0.25">
      <c r="A375" s="42" t="s">
        <v>325</v>
      </c>
    </row>
    <row r="376" spans="1:10" x14ac:dyDescent="0.25">
      <c r="A376" s="2"/>
    </row>
    <row r="377" spans="1:10" ht="22.5" x14ac:dyDescent="0.25">
      <c r="A377" s="23">
        <v>1</v>
      </c>
      <c r="B377" s="24" t="s">
        <v>327</v>
      </c>
      <c r="C377" s="24" t="s">
        <v>326</v>
      </c>
      <c r="D377" s="25" t="s">
        <v>9</v>
      </c>
      <c r="E377" s="26">
        <v>0.438</v>
      </c>
      <c r="F377" s="27">
        <v>53570</v>
      </c>
      <c r="G377" s="27">
        <f t="shared" ref="G377:G388" si="43">E377*F377</f>
        <v>23463.66</v>
      </c>
      <c r="J377" s="1" t="s">
        <v>178</v>
      </c>
    </row>
    <row r="378" spans="1:10" x14ac:dyDescent="0.25">
      <c r="A378" s="23">
        <v>2</v>
      </c>
      <c r="B378" s="24" t="s">
        <v>329</v>
      </c>
      <c r="C378" s="24" t="s">
        <v>328</v>
      </c>
      <c r="D378" s="25" t="s">
        <v>198</v>
      </c>
      <c r="E378" s="26">
        <v>4</v>
      </c>
      <c r="F378" s="27">
        <v>401.5</v>
      </c>
      <c r="G378" s="27">
        <f t="shared" si="43"/>
        <v>1606</v>
      </c>
      <c r="J378" s="1" t="s">
        <v>178</v>
      </c>
    </row>
    <row r="379" spans="1:10" x14ac:dyDescent="0.25">
      <c r="A379" s="23">
        <v>3</v>
      </c>
      <c r="B379" s="24" t="s">
        <v>331</v>
      </c>
      <c r="C379" s="24" t="s">
        <v>330</v>
      </c>
      <c r="D379" s="25" t="s">
        <v>21</v>
      </c>
      <c r="E379" s="26">
        <v>2</v>
      </c>
      <c r="F379" s="27">
        <v>629</v>
      </c>
      <c r="G379" s="27">
        <f t="shared" si="43"/>
        <v>1258</v>
      </c>
      <c r="J379" s="1" t="s">
        <v>178</v>
      </c>
    </row>
    <row r="380" spans="1:10" x14ac:dyDescent="0.25">
      <c r="A380" s="23">
        <v>4</v>
      </c>
      <c r="B380" s="24" t="s">
        <v>333</v>
      </c>
      <c r="C380" s="24" t="s">
        <v>332</v>
      </c>
      <c r="D380" s="25" t="s">
        <v>21</v>
      </c>
      <c r="E380" s="26">
        <v>12</v>
      </c>
      <c r="F380" s="27">
        <v>844</v>
      </c>
      <c r="G380" s="27">
        <f t="shared" si="43"/>
        <v>10128</v>
      </c>
      <c r="J380" s="1" t="s">
        <v>178</v>
      </c>
    </row>
    <row r="381" spans="1:10" ht="22.5" x14ac:dyDescent="0.25">
      <c r="A381" s="23">
        <v>5</v>
      </c>
      <c r="B381" s="24" t="s">
        <v>335</v>
      </c>
      <c r="C381" s="24" t="s">
        <v>334</v>
      </c>
      <c r="D381" s="48" t="s">
        <v>9</v>
      </c>
      <c r="E381" s="49">
        <v>0.19</v>
      </c>
      <c r="F381" s="50">
        <v>60780</v>
      </c>
      <c r="G381" s="27">
        <f t="shared" si="43"/>
        <v>11548.2</v>
      </c>
      <c r="J381" s="1" t="s">
        <v>178</v>
      </c>
    </row>
    <row r="382" spans="1:10" x14ac:dyDescent="0.25">
      <c r="A382" s="23">
        <v>6</v>
      </c>
      <c r="B382" s="24" t="s">
        <v>69</v>
      </c>
      <c r="C382" s="24" t="s">
        <v>336</v>
      </c>
      <c r="D382" s="48"/>
      <c r="E382" s="49">
        <v>2.4</v>
      </c>
      <c r="F382" s="50">
        <v>3300</v>
      </c>
      <c r="G382" s="27">
        <f t="shared" si="43"/>
        <v>7920</v>
      </c>
      <c r="J382" s="1" t="s">
        <v>178</v>
      </c>
    </row>
    <row r="383" spans="1:10" x14ac:dyDescent="0.25">
      <c r="A383" s="23">
        <v>7</v>
      </c>
      <c r="B383" s="24" t="s">
        <v>316</v>
      </c>
      <c r="C383" s="24" t="s">
        <v>315</v>
      </c>
      <c r="D383" s="25" t="s">
        <v>9</v>
      </c>
      <c r="E383" s="26">
        <f>E384</f>
        <v>11.064</v>
      </c>
      <c r="F383" s="27">
        <v>294.5</v>
      </c>
      <c r="G383" s="27">
        <f t="shared" si="43"/>
        <v>3258.348</v>
      </c>
      <c r="J383" s="1" t="s">
        <v>178</v>
      </c>
    </row>
    <row r="384" spans="1:10" x14ac:dyDescent="0.25">
      <c r="A384" s="23"/>
      <c r="B384" s="24"/>
      <c r="C384" s="28" t="s">
        <v>337</v>
      </c>
      <c r="D384" s="29"/>
      <c r="E384" s="28">
        <f>(2.43*1.6)+(2.835*2.4)+0.372</f>
        <v>11.064</v>
      </c>
      <c r="F384" s="27"/>
      <c r="G384" s="27"/>
    </row>
    <row r="385" spans="1:10" ht="22.5" x14ac:dyDescent="0.25">
      <c r="A385" s="23">
        <v>8</v>
      </c>
      <c r="B385" s="24" t="s">
        <v>339</v>
      </c>
      <c r="C385" s="24" t="s">
        <v>338</v>
      </c>
      <c r="D385" s="25" t="s">
        <v>21</v>
      </c>
      <c r="E385" s="26">
        <v>14</v>
      </c>
      <c r="F385" s="27">
        <v>1491</v>
      </c>
      <c r="G385" s="27">
        <f t="shared" si="43"/>
        <v>20874</v>
      </c>
      <c r="J385" s="1" t="s">
        <v>178</v>
      </c>
    </row>
    <row r="386" spans="1:10" x14ac:dyDescent="0.25">
      <c r="A386" s="23">
        <v>9</v>
      </c>
      <c r="B386" s="24" t="s">
        <v>341</v>
      </c>
      <c r="C386" s="24" t="s">
        <v>340</v>
      </c>
      <c r="D386" s="25" t="s">
        <v>21</v>
      </c>
      <c r="E386" s="26">
        <v>12</v>
      </c>
      <c r="F386" s="27">
        <v>513</v>
      </c>
      <c r="G386" s="27">
        <f t="shared" si="43"/>
        <v>6156</v>
      </c>
      <c r="J386" s="1" t="s">
        <v>178</v>
      </c>
    </row>
    <row r="387" spans="1:10" x14ac:dyDescent="0.25">
      <c r="A387" s="23">
        <v>10</v>
      </c>
      <c r="B387" s="24" t="s">
        <v>343</v>
      </c>
      <c r="C387" s="24" t="s">
        <v>342</v>
      </c>
      <c r="D387" s="25" t="s">
        <v>269</v>
      </c>
      <c r="E387" s="26">
        <v>6</v>
      </c>
      <c r="F387" s="27">
        <v>222.5</v>
      </c>
      <c r="G387" s="27">
        <f t="shared" si="43"/>
        <v>1335</v>
      </c>
      <c r="J387" s="1" t="s">
        <v>178</v>
      </c>
    </row>
    <row r="388" spans="1:10" x14ac:dyDescent="0.25">
      <c r="A388" s="23">
        <v>7</v>
      </c>
      <c r="B388" s="24" t="s">
        <v>256</v>
      </c>
      <c r="C388" s="24" t="s">
        <v>255</v>
      </c>
      <c r="D388" s="25" t="s">
        <v>21</v>
      </c>
      <c r="E388" s="26">
        <v>12</v>
      </c>
      <c r="F388" s="27">
        <v>50.1</v>
      </c>
      <c r="G388" s="27">
        <f t="shared" si="43"/>
        <v>601.20000000000005</v>
      </c>
      <c r="J388" s="1" t="s">
        <v>178</v>
      </c>
    </row>
    <row r="389" spans="1:10" x14ac:dyDescent="0.25">
      <c r="A389" s="23">
        <f>MAX(A383:A388)+1</f>
        <v>11</v>
      </c>
      <c r="B389" s="24" t="s">
        <v>257</v>
      </c>
      <c r="C389" s="24" t="s">
        <v>258</v>
      </c>
      <c r="D389" s="25" t="s">
        <v>21</v>
      </c>
      <c r="E389" s="26">
        <v>12</v>
      </c>
      <c r="F389" s="27">
        <v>631.75</v>
      </c>
      <c r="G389" s="27">
        <f>E389*F389</f>
        <v>7581</v>
      </c>
      <c r="J389" s="1" t="s">
        <v>166</v>
      </c>
    </row>
    <row r="390" spans="1:10" x14ac:dyDescent="0.25">
      <c r="A390" s="23">
        <f>MAX(A384:A389)+1</f>
        <v>12</v>
      </c>
      <c r="B390" s="24" t="s">
        <v>182</v>
      </c>
      <c r="C390" s="24" t="s">
        <v>344</v>
      </c>
      <c r="D390" s="25" t="s">
        <v>193</v>
      </c>
      <c r="E390" s="26">
        <v>1</v>
      </c>
      <c r="F390" s="27">
        <v>25890</v>
      </c>
      <c r="G390" s="27">
        <f>E390*F390</f>
        <v>25890</v>
      </c>
      <c r="J390" s="30" t="s">
        <v>194</v>
      </c>
    </row>
    <row r="391" spans="1:10" x14ac:dyDescent="0.25">
      <c r="A391" s="1"/>
    </row>
    <row r="392" spans="1:10" x14ac:dyDescent="0.25">
      <c r="A392" s="1" t="s">
        <v>345</v>
      </c>
      <c r="G392" s="13">
        <f>SUM(G377:G390)</f>
        <v>121619.408</v>
      </c>
      <c r="H392" t="s">
        <v>18</v>
      </c>
    </row>
    <row r="394" spans="1:10" x14ac:dyDescent="0.25">
      <c r="A394" s="1" t="s">
        <v>449</v>
      </c>
    </row>
    <row r="395" spans="1:10" x14ac:dyDescent="0.25">
      <c r="A395" s="2" t="s">
        <v>41</v>
      </c>
    </row>
    <row r="396" spans="1:10" x14ac:dyDescent="0.25">
      <c r="A396" t="s">
        <v>347</v>
      </c>
    </row>
    <row r="398" spans="1:10" x14ac:dyDescent="0.25">
      <c r="A398" s="23">
        <f>MAX(A392:A397)+1</f>
        <v>1</v>
      </c>
      <c r="B398" s="24" t="s">
        <v>182</v>
      </c>
      <c r="C398" s="24" t="s">
        <v>348</v>
      </c>
      <c r="D398" s="25" t="s">
        <v>202</v>
      </c>
      <c r="E398" s="26">
        <v>7</v>
      </c>
      <c r="F398" s="27">
        <v>3900</v>
      </c>
      <c r="G398" s="27">
        <f>E398*F398</f>
        <v>27300</v>
      </c>
      <c r="J398" s="30" t="s">
        <v>194</v>
      </c>
    </row>
    <row r="399" spans="1:10" x14ac:dyDescent="0.25">
      <c r="A399" s="2"/>
    </row>
    <row r="400" spans="1:10" x14ac:dyDescent="0.25">
      <c r="A400" s="1" t="s">
        <v>346</v>
      </c>
      <c r="G400" s="13">
        <f>G398</f>
        <v>27300</v>
      </c>
      <c r="H400" t="s">
        <v>18</v>
      </c>
    </row>
    <row r="401" spans="1:10" x14ac:dyDescent="0.25">
      <c r="A401" s="2"/>
    </row>
    <row r="402" spans="1:10" x14ac:dyDescent="0.25">
      <c r="A402" s="1" t="s">
        <v>450</v>
      </c>
    </row>
    <row r="403" spans="1:10" x14ac:dyDescent="0.25">
      <c r="A403" s="2" t="s">
        <v>41</v>
      </c>
    </row>
    <row r="404" spans="1:10" x14ac:dyDescent="0.25">
      <c r="A404" s="42" t="s">
        <v>350</v>
      </c>
    </row>
    <row r="406" spans="1:10" x14ac:dyDescent="0.25">
      <c r="A406" s="31">
        <v>1</v>
      </c>
      <c r="B406" s="32" t="s">
        <v>211</v>
      </c>
      <c r="C406" s="33" t="s">
        <v>212</v>
      </c>
      <c r="D406" s="34" t="s">
        <v>202</v>
      </c>
      <c r="E406" s="35">
        <v>1</v>
      </c>
      <c r="F406" s="36">
        <v>13794</v>
      </c>
      <c r="G406" s="27">
        <f>E406*F406</f>
        <v>13794</v>
      </c>
    </row>
    <row r="407" spans="1:10" x14ac:dyDescent="0.25">
      <c r="A407" s="2"/>
    </row>
    <row r="408" spans="1:10" x14ac:dyDescent="0.25">
      <c r="A408" s="1" t="s">
        <v>349</v>
      </c>
      <c r="G408" s="13">
        <f>G406</f>
        <v>13794</v>
      </c>
      <c r="H408" t="s">
        <v>18</v>
      </c>
      <c r="J408" s="1" t="s">
        <v>166</v>
      </c>
    </row>
    <row r="409" spans="1:10" x14ac:dyDescent="0.25">
      <c r="A409" s="2"/>
    </row>
    <row r="410" spans="1:10" x14ac:dyDescent="0.25">
      <c r="A410" s="2"/>
    </row>
    <row r="411" spans="1:10" x14ac:dyDescent="0.25">
      <c r="A411" s="1" t="s">
        <v>451</v>
      </c>
    </row>
    <row r="412" spans="1:10" x14ac:dyDescent="0.25">
      <c r="A412" s="2" t="s">
        <v>41</v>
      </c>
    </row>
    <row r="413" spans="1:10" x14ac:dyDescent="0.25">
      <c r="A413" s="42" t="s">
        <v>353</v>
      </c>
    </row>
    <row r="414" spans="1:10" x14ac:dyDescent="0.25">
      <c r="A414" s="2"/>
    </row>
    <row r="415" spans="1:10" x14ac:dyDescent="0.25">
      <c r="A415" s="31">
        <v>1</v>
      </c>
      <c r="B415" s="51" t="s">
        <v>354</v>
      </c>
      <c r="C415" s="52" t="s">
        <v>355</v>
      </c>
      <c r="D415" s="53" t="s">
        <v>21</v>
      </c>
      <c r="E415" s="35">
        <v>28.6</v>
      </c>
      <c r="F415" s="36">
        <v>1149</v>
      </c>
      <c r="G415" s="27">
        <f>E415*F415</f>
        <v>32861.4</v>
      </c>
      <c r="J415" s="1" t="s">
        <v>178</v>
      </c>
    </row>
    <row r="416" spans="1:10" x14ac:dyDescent="0.25">
      <c r="A416" s="2"/>
    </row>
    <row r="417" spans="1:15" x14ac:dyDescent="0.25">
      <c r="A417" s="1" t="s">
        <v>351</v>
      </c>
      <c r="G417" s="13">
        <f>G415</f>
        <v>32861.4</v>
      </c>
      <c r="H417" t="s">
        <v>18</v>
      </c>
    </row>
    <row r="418" spans="1:15" x14ac:dyDescent="0.25">
      <c r="A418" s="2"/>
    </row>
    <row r="419" spans="1:15" x14ac:dyDescent="0.25">
      <c r="A419" s="1" t="s">
        <v>452</v>
      </c>
    </row>
    <row r="420" spans="1:15" x14ac:dyDescent="0.25">
      <c r="A420" s="2" t="s">
        <v>41</v>
      </c>
    </row>
    <row r="421" spans="1:15" x14ac:dyDescent="0.25">
      <c r="A421" s="42" t="s">
        <v>436</v>
      </c>
    </row>
    <row r="423" spans="1:15" x14ac:dyDescent="0.25">
      <c r="A423" s="56">
        <v>1</v>
      </c>
      <c r="B423" s="57" t="s">
        <v>182</v>
      </c>
      <c r="C423" s="58" t="s">
        <v>361</v>
      </c>
      <c r="D423" s="48" t="s">
        <v>202</v>
      </c>
      <c r="E423" s="49">
        <v>6</v>
      </c>
      <c r="F423" s="59">
        <v>4500</v>
      </c>
      <c r="G423" s="27">
        <f>E423*F423</f>
        <v>27000</v>
      </c>
      <c r="J423" s="30" t="s">
        <v>194</v>
      </c>
    </row>
    <row r="424" spans="1:15" x14ac:dyDescent="0.25">
      <c r="A424" s="56">
        <v>2</v>
      </c>
      <c r="B424" s="57" t="s">
        <v>182</v>
      </c>
      <c r="C424" s="58" t="s">
        <v>362</v>
      </c>
      <c r="D424" s="48" t="s">
        <v>202</v>
      </c>
      <c r="E424" s="49">
        <v>6</v>
      </c>
      <c r="F424" s="59">
        <v>3400</v>
      </c>
      <c r="G424" s="27">
        <f>E424*F424</f>
        <v>20400</v>
      </c>
      <c r="J424" s="30" t="s">
        <v>194</v>
      </c>
    </row>
    <row r="425" spans="1:15" x14ac:dyDescent="0.25">
      <c r="A425" s="56">
        <v>3</v>
      </c>
      <c r="B425" s="57" t="s">
        <v>182</v>
      </c>
      <c r="C425" s="58" t="s">
        <v>363</v>
      </c>
      <c r="D425" s="48" t="s">
        <v>202</v>
      </c>
      <c r="E425" s="49">
        <v>6</v>
      </c>
      <c r="F425" s="59">
        <v>250</v>
      </c>
      <c r="G425" s="27">
        <f>E425*F425</f>
        <v>1500</v>
      </c>
      <c r="J425" s="30" t="s">
        <v>194</v>
      </c>
    </row>
    <row r="427" spans="1:15" x14ac:dyDescent="0.25">
      <c r="A427" s="1" t="s">
        <v>352</v>
      </c>
      <c r="G427" s="13">
        <f>SUM(G423:G425)</f>
        <v>48900</v>
      </c>
      <c r="H427" t="s">
        <v>18</v>
      </c>
    </row>
    <row r="428" spans="1:15" x14ac:dyDescent="0.25">
      <c r="A428" s="22"/>
      <c r="B428" s="22"/>
      <c r="C428" s="22"/>
      <c r="D428" s="22"/>
      <c r="E428" s="22"/>
      <c r="F428" s="22"/>
      <c r="G428" s="22"/>
      <c r="H428" s="22"/>
    </row>
    <row r="429" spans="1:15" x14ac:dyDescent="0.25">
      <c r="A429" s="1" t="s">
        <v>453</v>
      </c>
      <c r="H429" s="22"/>
    </row>
    <row r="430" spans="1:15" x14ac:dyDescent="0.25">
      <c r="A430" s="2" t="s">
        <v>41</v>
      </c>
      <c r="H430" s="22"/>
    </row>
    <row r="431" spans="1:15" x14ac:dyDescent="0.25">
      <c r="A431" t="s">
        <v>435</v>
      </c>
      <c r="H431" s="22"/>
      <c r="O431" s="55"/>
    </row>
    <row r="432" spans="1:15" x14ac:dyDescent="0.25">
      <c r="O432" s="55"/>
    </row>
    <row r="433" spans="1:17" ht="22.5" x14ac:dyDescent="0.25">
      <c r="A433" s="31">
        <v>1</v>
      </c>
      <c r="B433" s="51" t="s">
        <v>366</v>
      </c>
      <c r="C433" s="52" t="s">
        <v>365</v>
      </c>
      <c r="D433" s="53" t="s">
        <v>202</v>
      </c>
      <c r="E433" s="54">
        <v>2</v>
      </c>
      <c r="F433" s="36">
        <v>4875</v>
      </c>
      <c r="G433" s="27">
        <f>E433*F433</f>
        <v>9750</v>
      </c>
      <c r="J433" s="1" t="s">
        <v>178</v>
      </c>
      <c r="O433" s="60"/>
    </row>
    <row r="434" spans="1:17" x14ac:dyDescent="0.25">
      <c r="A434" s="31">
        <v>2</v>
      </c>
      <c r="B434" s="51" t="s">
        <v>368</v>
      </c>
      <c r="C434" s="52" t="s">
        <v>367</v>
      </c>
      <c r="D434" s="53" t="s">
        <v>202</v>
      </c>
      <c r="E434" s="54">
        <v>4</v>
      </c>
      <c r="F434" s="36">
        <v>365</v>
      </c>
      <c r="G434" s="27">
        <f>E434*F434</f>
        <v>1460</v>
      </c>
      <c r="J434" s="1" t="s">
        <v>178</v>
      </c>
      <c r="O434" s="55"/>
    </row>
    <row r="435" spans="1:17" x14ac:dyDescent="0.25">
      <c r="A435" s="31">
        <v>3</v>
      </c>
      <c r="B435" s="51" t="s">
        <v>182</v>
      </c>
      <c r="C435" s="52" t="s">
        <v>369</v>
      </c>
      <c r="D435" s="53" t="s">
        <v>202</v>
      </c>
      <c r="E435" s="54">
        <v>1</v>
      </c>
      <c r="F435" s="36">
        <v>4489</v>
      </c>
      <c r="G435" s="27">
        <f>E435*F435</f>
        <v>4489</v>
      </c>
      <c r="J435" s="30" t="s">
        <v>194</v>
      </c>
      <c r="O435" s="55"/>
    </row>
    <row r="436" spans="1:17" x14ac:dyDescent="0.25">
      <c r="A436" s="31">
        <v>4</v>
      </c>
      <c r="B436" s="51" t="s">
        <v>182</v>
      </c>
      <c r="C436" s="52" t="s">
        <v>370</v>
      </c>
      <c r="D436" s="53" t="s">
        <v>202</v>
      </c>
      <c r="E436" s="54">
        <v>2</v>
      </c>
      <c r="F436" s="36">
        <v>890</v>
      </c>
      <c r="G436" s="27">
        <f>E436*F436</f>
        <v>1780</v>
      </c>
      <c r="J436" s="30" t="s">
        <v>194</v>
      </c>
      <c r="O436" s="55"/>
    </row>
    <row r="437" spans="1:17" x14ac:dyDescent="0.25">
      <c r="A437" s="31">
        <v>5</v>
      </c>
      <c r="B437" s="51" t="s">
        <v>182</v>
      </c>
      <c r="C437" s="52" t="s">
        <v>371</v>
      </c>
      <c r="D437" s="53" t="s">
        <v>202</v>
      </c>
      <c r="E437" s="54">
        <v>1</v>
      </c>
      <c r="F437" s="36">
        <v>570</v>
      </c>
      <c r="G437" s="27">
        <f>E437*F437</f>
        <v>570</v>
      </c>
      <c r="J437" s="30" t="s">
        <v>194</v>
      </c>
      <c r="O437" s="55"/>
    </row>
    <row r="438" spans="1:17" x14ac:dyDescent="0.25">
      <c r="O438" s="60"/>
      <c r="P438" s="61"/>
      <c r="Q438" s="61"/>
    </row>
    <row r="439" spans="1:17" x14ac:dyDescent="0.25">
      <c r="A439" s="1" t="s">
        <v>356</v>
      </c>
      <c r="G439" s="13">
        <f>SUM(G433:G437)</f>
        <v>18049</v>
      </c>
      <c r="H439" t="s">
        <v>18</v>
      </c>
    </row>
    <row r="441" spans="1:17" x14ac:dyDescent="0.25">
      <c r="A441" s="1" t="s">
        <v>454</v>
      </c>
    </row>
    <row r="442" spans="1:17" x14ac:dyDescent="0.25">
      <c r="A442" s="2" t="s">
        <v>41</v>
      </c>
    </row>
    <row r="443" spans="1:17" ht="51.75" customHeight="1" x14ac:dyDescent="0.25">
      <c r="A443" s="65" t="s">
        <v>373</v>
      </c>
      <c r="B443" s="65"/>
      <c r="C443" s="65"/>
      <c r="D443" s="65"/>
      <c r="E443" s="65"/>
      <c r="F443" s="65"/>
      <c r="G443" s="65"/>
      <c r="H443" s="65"/>
      <c r="I443" s="65"/>
      <c r="J443" s="65"/>
    </row>
    <row r="445" spans="1:17" x14ac:dyDescent="0.25">
      <c r="A445" s="31">
        <v>1</v>
      </c>
      <c r="B445" s="51" t="s">
        <v>182</v>
      </c>
      <c r="C445" s="52" t="s">
        <v>374</v>
      </c>
      <c r="D445" s="53" t="s">
        <v>375</v>
      </c>
      <c r="E445" s="54">
        <v>35</v>
      </c>
      <c r="F445" s="36">
        <v>2500</v>
      </c>
      <c r="G445" s="27">
        <f>E445*F445</f>
        <v>87500</v>
      </c>
      <c r="J445" s="30" t="s">
        <v>194</v>
      </c>
    </row>
    <row r="447" spans="1:17" x14ac:dyDescent="0.25">
      <c r="A447" s="1" t="s">
        <v>364</v>
      </c>
      <c r="G447" s="13">
        <f>SUM(G441:G445)</f>
        <v>87500</v>
      </c>
      <c r="H447" t="s">
        <v>18</v>
      </c>
    </row>
    <row r="450" spans="1:10" x14ac:dyDescent="0.25">
      <c r="A450" s="1" t="s">
        <v>455</v>
      </c>
    </row>
    <row r="451" spans="1:10" x14ac:dyDescent="0.25">
      <c r="A451" s="2" t="s">
        <v>41</v>
      </c>
    </row>
    <row r="452" spans="1:10" ht="84" customHeight="1" x14ac:dyDescent="0.25">
      <c r="A452" s="65" t="s">
        <v>437</v>
      </c>
      <c r="B452" s="65"/>
      <c r="C452" s="65"/>
      <c r="D452" s="65"/>
      <c r="E452" s="65"/>
      <c r="F452" s="65"/>
      <c r="G452" s="65"/>
      <c r="H452" s="65"/>
      <c r="I452" s="65"/>
      <c r="J452" s="65"/>
    </row>
    <row r="454" spans="1:10" x14ac:dyDescent="0.25">
      <c r="A454" s="2" t="s">
        <v>382</v>
      </c>
    </row>
    <row r="456" spans="1:10" x14ac:dyDescent="0.25">
      <c r="A456" s="4">
        <f t="shared" ref="A456:A459" si="44">MAX(A451:A455)+1</f>
        <v>1</v>
      </c>
      <c r="B456" s="5" t="s">
        <v>391</v>
      </c>
      <c r="C456" s="5" t="s">
        <v>392</v>
      </c>
      <c r="D456" s="6" t="s">
        <v>21</v>
      </c>
      <c r="E456" s="7">
        <v>8.6399999999999988</v>
      </c>
      <c r="F456" s="8">
        <v>1311</v>
      </c>
      <c r="G456" s="8">
        <f t="shared" ref="G456:G459" si="45">E456*F456</f>
        <v>11327.039999999999</v>
      </c>
      <c r="J456" s="1" t="s">
        <v>166</v>
      </c>
    </row>
    <row r="457" spans="1:10" x14ac:dyDescent="0.25">
      <c r="A457" s="4">
        <f t="shared" si="44"/>
        <v>2</v>
      </c>
      <c r="B457" s="5" t="s">
        <v>393</v>
      </c>
      <c r="C457" s="5" t="s">
        <v>394</v>
      </c>
      <c r="D457" s="6" t="s">
        <v>193</v>
      </c>
      <c r="E457" s="7">
        <v>1</v>
      </c>
      <c r="F457" s="8">
        <v>6175</v>
      </c>
      <c r="G457" s="8">
        <f t="shared" si="45"/>
        <v>6175</v>
      </c>
      <c r="J457" s="1" t="s">
        <v>166</v>
      </c>
    </row>
    <row r="458" spans="1:10" x14ac:dyDescent="0.25">
      <c r="A458" s="4">
        <f t="shared" si="44"/>
        <v>3</v>
      </c>
      <c r="B458" s="5" t="s">
        <v>395</v>
      </c>
      <c r="C458" s="5" t="s">
        <v>396</v>
      </c>
      <c r="D458" s="6" t="s">
        <v>300</v>
      </c>
      <c r="E458" s="7">
        <v>20</v>
      </c>
      <c r="F458" s="8">
        <v>256.5</v>
      </c>
      <c r="G458" s="8">
        <f t="shared" si="45"/>
        <v>5130</v>
      </c>
      <c r="J458" s="1" t="s">
        <v>166</v>
      </c>
    </row>
    <row r="459" spans="1:10" x14ac:dyDescent="0.25">
      <c r="A459" s="4">
        <f t="shared" si="44"/>
        <v>4</v>
      </c>
      <c r="B459" s="5" t="s">
        <v>397</v>
      </c>
      <c r="C459" s="5" t="s">
        <v>398</v>
      </c>
      <c r="D459" s="6" t="s">
        <v>300</v>
      </c>
      <c r="E459" s="7">
        <v>35</v>
      </c>
      <c r="F459" s="8">
        <v>302.09999999999997</v>
      </c>
      <c r="G459" s="8">
        <f t="shared" si="45"/>
        <v>10573.499999999998</v>
      </c>
      <c r="J459" s="1" t="s">
        <v>166</v>
      </c>
    </row>
    <row r="461" spans="1:10" x14ac:dyDescent="0.25">
      <c r="C461" s="1" t="s">
        <v>399</v>
      </c>
      <c r="G461" s="63">
        <f>-SUM(G456:G459)</f>
        <v>-33205.54</v>
      </c>
    </row>
    <row r="463" spans="1:10" x14ac:dyDescent="0.25">
      <c r="A463" s="23">
        <v>1</v>
      </c>
      <c r="B463" s="24" t="s">
        <v>400</v>
      </c>
      <c r="C463" s="24" t="s">
        <v>401</v>
      </c>
      <c r="D463" s="25" t="s">
        <v>5</v>
      </c>
      <c r="E463" s="26">
        <f>E464</f>
        <v>7.2480000000000029</v>
      </c>
      <c r="F463" s="27">
        <v>1045</v>
      </c>
      <c r="G463" s="27">
        <f t="shared" ref="G463:G471" si="46">E463*F463</f>
        <v>7574.1600000000026</v>
      </c>
      <c r="J463" s="1" t="s">
        <v>166</v>
      </c>
    </row>
    <row r="464" spans="1:10" x14ac:dyDescent="0.25">
      <c r="A464" s="23"/>
      <c r="B464" s="24"/>
      <c r="C464" s="28" t="s">
        <v>408</v>
      </c>
      <c r="D464" s="25"/>
      <c r="E464" s="28">
        <f>((21+12)*0.4*0.8)-3.312</f>
        <v>7.2480000000000029</v>
      </c>
      <c r="F464" s="27"/>
      <c r="G464" s="27"/>
    </row>
    <row r="465" spans="1:10" x14ac:dyDescent="0.25">
      <c r="A465" s="23">
        <f>MAX(A460:A464)+1</f>
        <v>2</v>
      </c>
      <c r="B465" s="24" t="s">
        <v>402</v>
      </c>
      <c r="C465" s="24" t="s">
        <v>403</v>
      </c>
      <c r="D465" s="25" t="s">
        <v>5</v>
      </c>
      <c r="E465" s="26">
        <f>E466</f>
        <v>2.4000000000000004</v>
      </c>
      <c r="F465" s="27">
        <v>2137.5</v>
      </c>
      <c r="G465" s="27">
        <f t="shared" si="46"/>
        <v>5130.0000000000009</v>
      </c>
      <c r="J465" s="1" t="s">
        <v>166</v>
      </c>
    </row>
    <row r="466" spans="1:10" x14ac:dyDescent="0.25">
      <c r="A466" s="23"/>
      <c r="B466" s="24"/>
      <c r="C466" s="28" t="s">
        <v>409</v>
      </c>
      <c r="D466" s="25"/>
      <c r="E466" s="28">
        <f>((21+12)*0.4*0.2)-0.24</f>
        <v>2.4000000000000004</v>
      </c>
      <c r="F466" s="27"/>
      <c r="G466" s="27"/>
    </row>
    <row r="467" spans="1:10" x14ac:dyDescent="0.25">
      <c r="A467" s="23">
        <f>MAX(A461:A465)+1</f>
        <v>3</v>
      </c>
      <c r="B467" s="24" t="s">
        <v>404</v>
      </c>
      <c r="C467" s="24" t="s">
        <v>405</v>
      </c>
      <c r="D467" s="25" t="s">
        <v>5</v>
      </c>
      <c r="E467" s="26">
        <f>E468</f>
        <v>1.9200000000000006</v>
      </c>
      <c r="F467" s="27">
        <v>1387</v>
      </c>
      <c r="G467" s="27">
        <f t="shared" si="46"/>
        <v>2663.0400000000009</v>
      </c>
      <c r="J467" s="1" t="s">
        <v>166</v>
      </c>
    </row>
    <row r="468" spans="1:10" x14ac:dyDescent="0.25">
      <c r="A468" s="23"/>
      <c r="B468" s="24"/>
      <c r="C468" s="28" t="s">
        <v>410</v>
      </c>
      <c r="D468" s="25"/>
      <c r="E468" s="28">
        <f>((21+12)*0.4*0.2)-0.72</f>
        <v>1.9200000000000006</v>
      </c>
      <c r="F468" s="27"/>
      <c r="G468" s="27"/>
    </row>
    <row r="469" spans="1:10" x14ac:dyDescent="0.25">
      <c r="A469" s="23">
        <f>MAX(A462:A467)+1</f>
        <v>4</v>
      </c>
      <c r="B469" s="24" t="s">
        <v>406</v>
      </c>
      <c r="C469" s="24" t="s">
        <v>407</v>
      </c>
      <c r="D469" s="25" t="s">
        <v>5</v>
      </c>
      <c r="E469" s="26">
        <f>E470</f>
        <v>3.120000000000001</v>
      </c>
      <c r="F469" s="27">
        <v>123.5</v>
      </c>
      <c r="G469" s="27">
        <f t="shared" si="46"/>
        <v>385.32000000000011</v>
      </c>
      <c r="J469" s="1" t="s">
        <v>166</v>
      </c>
    </row>
    <row r="470" spans="1:10" x14ac:dyDescent="0.25">
      <c r="A470" s="29"/>
      <c r="B470" s="29"/>
      <c r="C470" s="28" t="s">
        <v>411</v>
      </c>
      <c r="D470" s="29"/>
      <c r="E470" s="28">
        <f>((21+12)*0.4*0.4)-2.16</f>
        <v>3.120000000000001</v>
      </c>
      <c r="F470" s="29"/>
      <c r="G470" s="29"/>
    </row>
    <row r="471" spans="1:10" ht="22.5" x14ac:dyDescent="0.25">
      <c r="A471" s="23">
        <v>5</v>
      </c>
      <c r="B471" s="24" t="s">
        <v>182</v>
      </c>
      <c r="C471" s="24" t="s">
        <v>412</v>
      </c>
      <c r="D471" s="25" t="s">
        <v>193</v>
      </c>
      <c r="E471" s="26">
        <v>1</v>
      </c>
      <c r="F471" s="27">
        <v>89000</v>
      </c>
      <c r="G471" s="27">
        <f t="shared" si="46"/>
        <v>89000</v>
      </c>
      <c r="J471" s="30" t="s">
        <v>194</v>
      </c>
    </row>
    <row r="472" spans="1:10" x14ac:dyDescent="0.25">
      <c r="A472" s="23">
        <v>6</v>
      </c>
      <c r="B472" s="24" t="s">
        <v>182</v>
      </c>
      <c r="C472" s="24" t="s">
        <v>413</v>
      </c>
      <c r="D472" s="25" t="s">
        <v>269</v>
      </c>
      <c r="E472" s="26">
        <v>21</v>
      </c>
      <c r="F472" s="27">
        <v>790</v>
      </c>
      <c r="G472" s="27">
        <f t="shared" ref="G472:G478" si="47">E472*F472</f>
        <v>16590</v>
      </c>
      <c r="J472" s="30" t="s">
        <v>194</v>
      </c>
    </row>
    <row r="473" spans="1:10" x14ac:dyDescent="0.25">
      <c r="A473" s="23">
        <v>7</v>
      </c>
      <c r="B473" s="24" t="s">
        <v>182</v>
      </c>
      <c r="C473" s="24" t="s">
        <v>416</v>
      </c>
      <c r="D473" s="25" t="s">
        <v>202</v>
      </c>
      <c r="E473" s="26">
        <v>2</v>
      </c>
      <c r="F473" s="27">
        <v>850</v>
      </c>
      <c r="G473" s="27">
        <f t="shared" si="47"/>
        <v>1700</v>
      </c>
      <c r="J473" s="30" t="s">
        <v>194</v>
      </c>
    </row>
    <row r="474" spans="1:10" x14ac:dyDescent="0.25">
      <c r="A474" s="23">
        <v>8</v>
      </c>
      <c r="B474" s="24" t="s">
        <v>182</v>
      </c>
      <c r="C474" s="24" t="s">
        <v>417</v>
      </c>
      <c r="D474" s="25" t="s">
        <v>193</v>
      </c>
      <c r="E474" s="26">
        <v>1</v>
      </c>
      <c r="F474" s="27">
        <v>5800</v>
      </c>
      <c r="G474" s="27">
        <f t="shared" si="47"/>
        <v>5800</v>
      </c>
      <c r="J474" s="30" t="s">
        <v>194</v>
      </c>
    </row>
    <row r="475" spans="1:10" x14ac:dyDescent="0.25">
      <c r="A475" s="23">
        <v>9</v>
      </c>
      <c r="B475" s="24" t="s">
        <v>182</v>
      </c>
      <c r="C475" s="24" t="s">
        <v>414</v>
      </c>
      <c r="D475" s="25" t="s">
        <v>193</v>
      </c>
      <c r="E475" s="26">
        <v>1</v>
      </c>
      <c r="F475" s="27">
        <v>2850</v>
      </c>
      <c r="G475" s="27">
        <f t="shared" si="47"/>
        <v>2850</v>
      </c>
      <c r="J475" s="30" t="s">
        <v>194</v>
      </c>
    </row>
    <row r="476" spans="1:10" x14ac:dyDescent="0.25">
      <c r="A476" s="23">
        <v>10</v>
      </c>
      <c r="B476" s="24" t="s">
        <v>182</v>
      </c>
      <c r="C476" s="24" t="s">
        <v>415</v>
      </c>
      <c r="D476" s="25" t="s">
        <v>300</v>
      </c>
      <c r="E476" s="26">
        <v>25</v>
      </c>
      <c r="F476" s="27">
        <v>35</v>
      </c>
      <c r="G476" s="27">
        <f t="shared" si="47"/>
        <v>875</v>
      </c>
      <c r="J476" s="30" t="s">
        <v>194</v>
      </c>
    </row>
    <row r="477" spans="1:10" x14ac:dyDescent="0.25">
      <c r="A477" s="23">
        <v>11</v>
      </c>
      <c r="B477" s="24" t="s">
        <v>182</v>
      </c>
      <c r="C477" s="58" t="s">
        <v>418</v>
      </c>
      <c r="D477" s="25" t="s">
        <v>193</v>
      </c>
      <c r="E477" s="49">
        <v>1</v>
      </c>
      <c r="F477" s="50">
        <v>15000</v>
      </c>
      <c r="G477" s="27">
        <f t="shared" si="47"/>
        <v>15000</v>
      </c>
      <c r="J477" s="30" t="s">
        <v>194</v>
      </c>
    </row>
    <row r="478" spans="1:10" x14ac:dyDescent="0.25">
      <c r="A478" s="62">
        <v>12</v>
      </c>
      <c r="B478" s="24" t="s">
        <v>182</v>
      </c>
      <c r="C478" s="58" t="s">
        <v>419</v>
      </c>
      <c r="D478" s="25" t="s">
        <v>193</v>
      </c>
      <c r="E478" s="49">
        <v>1</v>
      </c>
      <c r="F478" s="50">
        <v>7200</v>
      </c>
      <c r="G478" s="50">
        <f t="shared" si="47"/>
        <v>7200</v>
      </c>
      <c r="J478" s="30" t="s">
        <v>194</v>
      </c>
    </row>
    <row r="479" spans="1:10" x14ac:dyDescent="0.25">
      <c r="C479" s="47"/>
      <c r="E479" s="44"/>
      <c r="F479" s="45"/>
    </row>
    <row r="480" spans="1:10" x14ac:dyDescent="0.25">
      <c r="C480" s="1" t="s">
        <v>438</v>
      </c>
      <c r="G480" s="9">
        <f>SUM(G463:G478)</f>
        <v>154767.52000000002</v>
      </c>
    </row>
    <row r="481" spans="1:10" x14ac:dyDescent="0.25">
      <c r="C481" s="1"/>
      <c r="G481" s="9"/>
    </row>
    <row r="482" spans="1:10" x14ac:dyDescent="0.25">
      <c r="A482" s="1" t="s">
        <v>372</v>
      </c>
      <c r="G482" s="13">
        <f>SUM(G480)</f>
        <v>154767.52000000002</v>
      </c>
      <c r="H482" t="s">
        <v>18</v>
      </c>
    </row>
    <row r="483" spans="1:10" x14ac:dyDescent="0.25">
      <c r="C483" s="1"/>
      <c r="G483" s="9"/>
    </row>
    <row r="484" spans="1:10" x14ac:dyDescent="0.25">
      <c r="A484" s="1" t="s">
        <v>456</v>
      </c>
    </row>
    <row r="485" spans="1:10" x14ac:dyDescent="0.25">
      <c r="A485" s="2" t="s">
        <v>41</v>
      </c>
    </row>
    <row r="486" spans="1:10" x14ac:dyDescent="0.25">
      <c r="A486" s="42" t="s">
        <v>421</v>
      </c>
    </row>
    <row r="487" spans="1:10" x14ac:dyDescent="0.25">
      <c r="A487" s="2"/>
    </row>
    <row r="488" spans="1:10" x14ac:dyDescent="0.25">
      <c r="A488" s="31">
        <v>1</v>
      </c>
      <c r="B488" s="51" t="s">
        <v>182</v>
      </c>
      <c r="C488" s="52" t="s">
        <v>422</v>
      </c>
      <c r="D488" s="53" t="s">
        <v>202</v>
      </c>
      <c r="E488" s="35">
        <v>6</v>
      </c>
      <c r="F488" s="36">
        <v>1800</v>
      </c>
      <c r="G488" s="27">
        <f>E488*F488</f>
        <v>10800</v>
      </c>
      <c r="J488" s="30" t="s">
        <v>194</v>
      </c>
    </row>
    <row r="489" spans="1:10" x14ac:dyDescent="0.25">
      <c r="A489" s="2"/>
    </row>
    <row r="490" spans="1:10" x14ac:dyDescent="0.25">
      <c r="A490" s="1" t="s">
        <v>376</v>
      </c>
      <c r="G490" s="13">
        <f>G488</f>
        <v>10800</v>
      </c>
      <c r="H490" t="s">
        <v>18</v>
      </c>
    </row>
    <row r="492" spans="1:10" x14ac:dyDescent="0.25">
      <c r="A492" s="1" t="s">
        <v>457</v>
      </c>
    </row>
    <row r="493" spans="1:10" x14ac:dyDescent="0.25">
      <c r="A493" s="2" t="s">
        <v>41</v>
      </c>
    </row>
    <row r="494" spans="1:10" x14ac:dyDescent="0.25">
      <c r="A494" s="42" t="s">
        <v>423</v>
      </c>
    </row>
    <row r="495" spans="1:10" x14ac:dyDescent="0.25">
      <c r="A495" s="2"/>
    </row>
    <row r="496" spans="1:10" x14ac:dyDescent="0.25">
      <c r="A496" s="31">
        <v>1</v>
      </c>
      <c r="B496" s="51" t="s">
        <v>182</v>
      </c>
      <c r="C496" s="52" t="s">
        <v>424</v>
      </c>
      <c r="D496" s="53" t="s">
        <v>202</v>
      </c>
      <c r="E496" s="35">
        <v>6</v>
      </c>
      <c r="F496" s="36">
        <v>550</v>
      </c>
      <c r="G496" s="27">
        <f>E496*F496</f>
        <v>3300</v>
      </c>
      <c r="J496" s="30" t="s">
        <v>194</v>
      </c>
    </row>
    <row r="497" spans="1:8" x14ac:dyDescent="0.25">
      <c r="A497" s="2"/>
    </row>
    <row r="498" spans="1:8" x14ac:dyDescent="0.25">
      <c r="A498" s="1" t="s">
        <v>420</v>
      </c>
      <c r="G498" s="13">
        <f>G496</f>
        <v>3300</v>
      </c>
      <c r="H498" t="s">
        <v>18</v>
      </c>
    </row>
    <row r="500" spans="1:8" x14ac:dyDescent="0.25">
      <c r="A500" s="2" t="s">
        <v>210</v>
      </c>
    </row>
    <row r="502" spans="1:8" x14ac:dyDescent="0.25">
      <c r="B502" t="s">
        <v>167</v>
      </c>
      <c r="G502" s="11">
        <f>G23+G34+G43+G51+G61+G70+G78+G222+G240+G461</f>
        <v>-437628.95701999997</v>
      </c>
    </row>
    <row r="503" spans="1:8" x14ac:dyDescent="0.25">
      <c r="B503" t="s">
        <v>168</v>
      </c>
      <c r="G503" s="13">
        <f>G97+G152+G224+G255+G276+G291+G301+G310+G328+G341+G362+G371+G392+G400+G408+G417+G427+G439+G447+G482+G490+G498</f>
        <v>2366259.8596375003</v>
      </c>
    </row>
    <row r="504" spans="1:8" ht="15.75" thickBot="1" x14ac:dyDescent="0.3"/>
    <row r="505" spans="1:8" ht="15.75" thickBot="1" x14ac:dyDescent="0.3">
      <c r="B505" t="s">
        <v>169</v>
      </c>
      <c r="G505" s="21">
        <f>G503+G502</f>
        <v>1928630.9026175002</v>
      </c>
      <c r="H505" t="s">
        <v>18</v>
      </c>
    </row>
    <row r="508" spans="1:8" x14ac:dyDescent="0.25">
      <c r="A508" s="1"/>
    </row>
  </sheetData>
  <mergeCells count="5">
    <mergeCell ref="A233:I234"/>
    <mergeCell ref="A332:G333"/>
    <mergeCell ref="A366:K366"/>
    <mergeCell ref="A443:J443"/>
    <mergeCell ref="A452:J45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Cejnar</dc:creator>
  <cp:lastModifiedBy>Jaromír Přibyl</cp:lastModifiedBy>
  <cp:lastPrinted>2022-02-07T12:54:21Z</cp:lastPrinted>
  <dcterms:created xsi:type="dcterms:W3CDTF">2021-04-04T18:40:08Z</dcterms:created>
  <dcterms:modified xsi:type="dcterms:W3CDTF">2022-03-02T19:15:14Z</dcterms:modified>
</cp:coreProperties>
</file>